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wwilcox1\Downloads\"/>
    </mc:Choice>
  </mc:AlternateContent>
  <bookViews>
    <workbookView xWindow="0" yWindow="0" windowWidth="28800" windowHeight="11835" tabRatio="726"/>
  </bookViews>
  <sheets>
    <sheet name="Affordability Framework" sheetId="4" r:id="rId1"/>
    <sheet name="Community info - DO NOT CHANGE" sheetId="6" r:id="rId2"/>
    <sheet name="Update Information Here" sheetId="7" r:id="rId3"/>
    <sheet name="Affordability_All_Utilities" sheetId="10" r:id="rId4"/>
    <sheet name="Calculations_2020Fees" sheetId="11" state="hidden" r:id="rId5"/>
    <sheet name="Comparison of Affordability" sheetId="12" state="hidden" r:id="rId6"/>
    <sheet name="Update Instructions" sheetId="8" r:id="rId7"/>
    <sheet name="Metadata" sheetId="9" state="hidden" r:id="rId8"/>
  </sheets>
  <definedNames>
    <definedName name="_xlnm._FilterDatabase" localSheetId="2" hidden="1">'Update Information Here'!$AL$1:$AM$355</definedName>
    <definedName name="MainPage" localSheetId="0">'Affordability Framework'!$A$1:$F$54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10" l="1"/>
  <c r="I3" i="10"/>
  <c r="I4" i="10"/>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130" i="10"/>
  <c r="I131" i="10"/>
  <c r="I132" i="10"/>
  <c r="I133" i="10"/>
  <c r="I134" i="10"/>
  <c r="I135" i="10"/>
  <c r="I136" i="10"/>
  <c r="I137" i="10"/>
  <c r="I138" i="10"/>
  <c r="I139" i="10"/>
  <c r="I140" i="10"/>
  <c r="I141" i="10"/>
  <c r="I142" i="10"/>
  <c r="I143" i="10"/>
  <c r="I144" i="10"/>
  <c r="I145" i="10"/>
  <c r="I146" i="10"/>
  <c r="I147" i="10"/>
  <c r="I148" i="10"/>
  <c r="I149" i="10"/>
  <c r="I150" i="10"/>
  <c r="I151" i="10"/>
  <c r="I152" i="10"/>
  <c r="I153" i="10"/>
  <c r="I154" i="10"/>
  <c r="I155" i="10"/>
  <c r="I156" i="10"/>
  <c r="I157" i="10"/>
  <c r="I158" i="10"/>
  <c r="I159" i="10"/>
  <c r="I160" i="10"/>
  <c r="I161" i="10"/>
  <c r="I162" i="10"/>
  <c r="I163" i="10"/>
  <c r="I164" i="10"/>
  <c r="I165" i="10"/>
  <c r="I166" i="10"/>
  <c r="I167" i="10"/>
  <c r="I168" i="10"/>
  <c r="I169" i="10"/>
  <c r="I170" i="10"/>
  <c r="I171" i="10"/>
  <c r="I172" i="10"/>
  <c r="I173" i="10"/>
  <c r="I174" i="10"/>
  <c r="I175" i="10"/>
  <c r="I176" i="10"/>
  <c r="I177" i="10"/>
  <c r="I178" i="10"/>
  <c r="I179" i="10"/>
  <c r="I180" i="10"/>
  <c r="I181" i="10"/>
  <c r="I182" i="10"/>
  <c r="I183" i="10"/>
  <c r="I184" i="10"/>
  <c r="I185" i="10"/>
  <c r="I186" i="10"/>
  <c r="I187" i="10"/>
  <c r="I188" i="10"/>
  <c r="I189" i="10"/>
  <c r="I190" i="10"/>
  <c r="I191" i="10"/>
  <c r="I192" i="10"/>
  <c r="I193" i="10"/>
  <c r="I194" i="10"/>
  <c r="I195" i="10"/>
  <c r="I196" i="10"/>
  <c r="I197" i="10"/>
  <c r="I198" i="10"/>
  <c r="I199" i="10"/>
  <c r="I200" i="10"/>
  <c r="I201" i="10"/>
  <c r="I202" i="10"/>
  <c r="I203" i="10"/>
  <c r="I204" i="10"/>
  <c r="I205" i="10"/>
  <c r="I206" i="10"/>
  <c r="I207" i="10"/>
  <c r="I208" i="10"/>
  <c r="I209" i="10"/>
  <c r="I210" i="10"/>
  <c r="I211" i="10"/>
  <c r="I212" i="10"/>
  <c r="I213" i="10"/>
  <c r="I214" i="10"/>
  <c r="I215" i="10"/>
  <c r="I216" i="10"/>
  <c r="I217" i="10"/>
  <c r="I218" i="10"/>
  <c r="I219" i="10"/>
  <c r="I220" i="10"/>
  <c r="I221" i="10"/>
  <c r="I222" i="10"/>
  <c r="I223" i="10"/>
  <c r="I224" i="10"/>
  <c r="I225" i="10"/>
  <c r="I226" i="10"/>
  <c r="I227" i="10"/>
  <c r="I228" i="10"/>
  <c r="I229" i="10"/>
  <c r="I230" i="10"/>
  <c r="I231" i="10"/>
  <c r="I232" i="10"/>
  <c r="I233" i="10"/>
  <c r="I234" i="10"/>
  <c r="I235" i="10"/>
  <c r="I236" i="10"/>
  <c r="I237" i="10"/>
  <c r="I238" i="10"/>
  <c r="I239" i="10"/>
  <c r="I240" i="10"/>
  <c r="I241" i="10"/>
  <c r="I242" i="10"/>
  <c r="I243" i="10"/>
  <c r="I244" i="10"/>
  <c r="I245" i="10"/>
  <c r="I246" i="10"/>
  <c r="I247" i="10"/>
  <c r="I248" i="10"/>
  <c r="I249" i="10"/>
  <c r="I250" i="10"/>
  <c r="I251" i="10"/>
  <c r="I252" i="10"/>
  <c r="I253" i="10"/>
  <c r="I254" i="10"/>
  <c r="I255" i="10"/>
  <c r="I256" i="10"/>
  <c r="I257" i="10"/>
  <c r="I258" i="10"/>
  <c r="I259" i="10"/>
  <c r="I260" i="10"/>
  <c r="I261" i="10"/>
  <c r="I262" i="10"/>
  <c r="I263" i="10"/>
  <c r="I264" i="10"/>
  <c r="I265" i="10"/>
  <c r="I266" i="10"/>
  <c r="I267" i="10"/>
  <c r="I268" i="10"/>
  <c r="I269" i="10"/>
  <c r="I270" i="10"/>
  <c r="I271" i="10"/>
  <c r="I272" i="10"/>
  <c r="I273" i="10"/>
  <c r="I274" i="10"/>
  <c r="I275" i="10"/>
  <c r="I276" i="10"/>
  <c r="I277" i="10"/>
  <c r="I278" i="10"/>
  <c r="I279" i="10"/>
  <c r="I280" i="10"/>
  <c r="I281" i="10"/>
  <c r="I282" i="10"/>
  <c r="I283" i="10"/>
  <c r="I284" i="10"/>
  <c r="I285" i="10"/>
  <c r="I286" i="10"/>
  <c r="I287" i="10"/>
  <c r="I288" i="10"/>
  <c r="I289" i="10"/>
  <c r="I290" i="10"/>
  <c r="I291" i="10"/>
  <c r="I292" i="10"/>
  <c r="I293" i="10"/>
  <c r="I294" i="10"/>
  <c r="I295" i="10"/>
  <c r="I296" i="10"/>
  <c r="I297" i="10"/>
  <c r="I298" i="10"/>
  <c r="I299" i="10"/>
  <c r="I300" i="10"/>
  <c r="I301" i="10"/>
  <c r="I302" i="10"/>
  <c r="I303" i="10"/>
  <c r="I304" i="10"/>
  <c r="I305" i="10"/>
  <c r="I306" i="10"/>
  <c r="I307" i="10"/>
  <c r="I308" i="10"/>
  <c r="I309" i="10"/>
  <c r="I310" i="10"/>
  <c r="I311" i="10"/>
  <c r="I312" i="10"/>
  <c r="I313" i="10"/>
  <c r="I314" i="10"/>
  <c r="I315" i="10"/>
  <c r="I316" i="10"/>
  <c r="I317" i="10"/>
  <c r="I318" i="10"/>
  <c r="I319" i="10"/>
  <c r="I320" i="10"/>
  <c r="I321" i="10"/>
  <c r="I322" i="10"/>
  <c r="I323" i="10"/>
  <c r="I324" i="10"/>
  <c r="I325" i="10"/>
  <c r="I326" i="10"/>
  <c r="I327" i="10"/>
  <c r="I328" i="10"/>
  <c r="I329" i="10"/>
  <c r="I330" i="10"/>
  <c r="I331" i="10"/>
  <c r="I332" i="10"/>
  <c r="I333" i="10"/>
  <c r="I334" i="10"/>
  <c r="I335" i="10"/>
  <c r="I336" i="10"/>
  <c r="I337" i="10"/>
  <c r="I338" i="10"/>
  <c r="I339" i="10"/>
  <c r="I340" i="10"/>
  <c r="I341" i="10"/>
  <c r="I342" i="10"/>
  <c r="I343" i="10"/>
  <c r="I344" i="10"/>
  <c r="I345" i="10"/>
  <c r="I346" i="10"/>
  <c r="I347" i="10"/>
  <c r="I348" i="10"/>
  <c r="I349" i="10"/>
  <c r="I350" i="10"/>
  <c r="I351" i="10"/>
  <c r="N3" i="6"/>
  <c r="N4"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2" i="6"/>
  <c r="D2" i="12" l="1"/>
  <c r="D3" i="12"/>
  <c r="D4" i="12"/>
  <c r="D5" i="12"/>
  <c r="D6" i="12"/>
  <c r="D7" i="12"/>
  <c r="D8" i="12"/>
  <c r="D9" i="12"/>
  <c r="D10" i="12"/>
  <c r="D11" i="12"/>
  <c r="D12" i="12"/>
  <c r="D13" i="12"/>
  <c r="D14" i="12"/>
  <c r="D15" i="12"/>
  <c r="D16" i="12"/>
  <c r="D17" i="12"/>
  <c r="D18" i="12"/>
  <c r="D19" i="12"/>
  <c r="D20"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D55" i="12"/>
  <c r="D56" i="12"/>
  <c r="D57" i="12"/>
  <c r="D58" i="12"/>
  <c r="D59" i="12"/>
  <c r="D60" i="12"/>
  <c r="D61" i="12"/>
  <c r="D62" i="12"/>
  <c r="D63" i="12"/>
  <c r="D64" i="12"/>
  <c r="D65" i="12"/>
  <c r="D66" i="12"/>
  <c r="D67" i="12"/>
  <c r="D68" i="12"/>
  <c r="D69" i="12"/>
  <c r="D70" i="12"/>
  <c r="D71" i="12"/>
  <c r="D72" i="12"/>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112" i="12"/>
  <c r="D113" i="12"/>
  <c r="D114" i="12"/>
  <c r="D115" i="12"/>
  <c r="D116" i="12"/>
  <c r="D117" i="12"/>
  <c r="D118" i="12"/>
  <c r="D119" i="12"/>
  <c r="D120" i="12"/>
  <c r="D121" i="12"/>
  <c r="D122" i="12"/>
  <c r="D123" i="12"/>
  <c r="D124" i="12"/>
  <c r="D125" i="12"/>
  <c r="D126" i="12"/>
  <c r="D127" i="12"/>
  <c r="D128" i="12"/>
  <c r="D129" i="12"/>
  <c r="D130" i="12"/>
  <c r="D131" i="12"/>
  <c r="D132" i="12"/>
  <c r="D133" i="12"/>
  <c r="D134" i="12"/>
  <c r="D135" i="12"/>
  <c r="D136" i="12"/>
  <c r="D137" i="12"/>
  <c r="D138" i="12"/>
  <c r="D139" i="12"/>
  <c r="D140" i="12"/>
  <c r="D141" i="12"/>
  <c r="D142" i="12"/>
  <c r="D143" i="12"/>
  <c r="D144" i="12"/>
  <c r="D145" i="12"/>
  <c r="D146" i="12"/>
  <c r="D147" i="12"/>
  <c r="D148" i="12"/>
  <c r="D149" i="12"/>
  <c r="D150" i="12"/>
  <c r="D151" i="12"/>
  <c r="D152" i="12"/>
  <c r="D153" i="12"/>
  <c r="D154" i="12"/>
  <c r="D155" i="12"/>
  <c r="D156" i="12"/>
  <c r="D157" i="12"/>
  <c r="D158" i="12"/>
  <c r="D159" i="12"/>
  <c r="D160" i="12"/>
  <c r="D161" i="12"/>
  <c r="D162" i="12"/>
  <c r="D163" i="12"/>
  <c r="D164" i="12"/>
  <c r="D165" i="12"/>
  <c r="D166" i="12"/>
  <c r="D167" i="12"/>
  <c r="D168" i="12"/>
  <c r="D169" i="12"/>
  <c r="D170" i="12"/>
  <c r="D171" i="12"/>
  <c r="D172" i="12"/>
  <c r="D173" i="12"/>
  <c r="D174" i="12"/>
  <c r="D175" i="12"/>
  <c r="D176" i="12"/>
  <c r="D177" i="12"/>
  <c r="D178" i="12"/>
  <c r="D179" i="12"/>
  <c r="D180" i="12"/>
  <c r="D181" i="12"/>
  <c r="D182" i="12"/>
  <c r="D183" i="12"/>
  <c r="D184" i="12"/>
  <c r="D185" i="12"/>
  <c r="D186" i="12"/>
  <c r="D187" i="12"/>
  <c r="D188" i="12"/>
  <c r="D189" i="12"/>
  <c r="D190" i="12"/>
  <c r="D191" i="12"/>
  <c r="D192" i="12"/>
  <c r="D193" i="12"/>
  <c r="D194" i="12"/>
  <c r="D195" i="12"/>
  <c r="D196" i="12"/>
  <c r="D197" i="12"/>
  <c r="D198" i="12"/>
  <c r="D199" i="12"/>
  <c r="D200" i="12"/>
  <c r="D201" i="12"/>
  <c r="D202" i="12"/>
  <c r="D203" i="12"/>
  <c r="D204" i="12"/>
  <c r="D205" i="12"/>
  <c r="D206" i="12"/>
  <c r="D207" i="12"/>
  <c r="D208" i="12"/>
  <c r="D209" i="12"/>
  <c r="D210" i="12"/>
  <c r="D211" i="12"/>
  <c r="D212" i="12"/>
  <c r="D213" i="12"/>
  <c r="D214" i="12"/>
  <c r="D215" i="12"/>
  <c r="D216" i="12"/>
  <c r="D217" i="12"/>
  <c r="D218" i="12"/>
  <c r="D219" i="12"/>
  <c r="D220" i="12"/>
  <c r="D221" i="12"/>
  <c r="D222" i="12"/>
  <c r="D223" i="12"/>
  <c r="D224" i="12"/>
  <c r="D225" i="12"/>
  <c r="D226" i="12"/>
  <c r="D227" i="12"/>
  <c r="D228" i="12"/>
  <c r="D229" i="12"/>
  <c r="D230" i="12"/>
  <c r="D231" i="12"/>
  <c r="D232" i="12"/>
  <c r="D233" i="12"/>
  <c r="D234" i="12"/>
  <c r="D235" i="12"/>
  <c r="D236" i="12"/>
  <c r="D237" i="12"/>
  <c r="D238" i="12"/>
  <c r="D239" i="12"/>
  <c r="D240" i="12"/>
  <c r="D241" i="12"/>
  <c r="D242" i="12"/>
  <c r="D243" i="12"/>
  <c r="D244" i="12"/>
  <c r="D245" i="12"/>
  <c r="D246" i="12"/>
  <c r="D247" i="12"/>
  <c r="D248" i="12"/>
  <c r="D249" i="12"/>
  <c r="D250" i="12"/>
  <c r="D251" i="12"/>
  <c r="D252" i="12"/>
  <c r="D253" i="12"/>
  <c r="D254" i="12"/>
  <c r="D255" i="12"/>
  <c r="D256" i="12"/>
  <c r="D257" i="12"/>
  <c r="D258" i="12"/>
  <c r="D259" i="12"/>
  <c r="D260" i="12"/>
  <c r="D261" i="12"/>
  <c r="D262" i="12"/>
  <c r="D263" i="12"/>
  <c r="D264" i="12"/>
  <c r="D265" i="12"/>
  <c r="D266" i="12"/>
  <c r="D267" i="12"/>
  <c r="D268" i="12"/>
  <c r="D269" i="12"/>
  <c r="D270" i="12"/>
  <c r="D271" i="12"/>
  <c r="D272" i="12"/>
  <c r="D273" i="12"/>
  <c r="D274" i="12"/>
  <c r="D275" i="12"/>
  <c r="D276" i="12"/>
  <c r="D277" i="12"/>
  <c r="D278" i="12"/>
  <c r="D279" i="12"/>
  <c r="D280" i="12"/>
  <c r="D281" i="12"/>
  <c r="D282" i="12"/>
  <c r="D283" i="12"/>
  <c r="D284" i="12"/>
  <c r="D285" i="12"/>
  <c r="D286" i="12"/>
  <c r="D287" i="12"/>
  <c r="D288" i="12"/>
  <c r="D289" i="12"/>
  <c r="D290" i="12"/>
  <c r="D291" i="12"/>
  <c r="D292" i="12"/>
  <c r="D293" i="12"/>
  <c r="D294" i="12"/>
  <c r="D295" i="12"/>
  <c r="D296" i="12"/>
  <c r="D297" i="12"/>
  <c r="D298" i="12"/>
  <c r="D299" i="12"/>
  <c r="D300" i="12"/>
  <c r="D301" i="12"/>
  <c r="D302" i="12"/>
  <c r="D303" i="12"/>
  <c r="D304" i="12"/>
  <c r="D305" i="12"/>
  <c r="D306" i="12"/>
  <c r="D307" i="12"/>
  <c r="D308" i="12"/>
  <c r="D309" i="12"/>
  <c r="D310" i="12"/>
  <c r="D311" i="12"/>
  <c r="D312" i="12"/>
  <c r="D313" i="12"/>
  <c r="D314" i="12"/>
  <c r="D315" i="12"/>
  <c r="D316" i="12"/>
  <c r="D317" i="12"/>
  <c r="D318" i="12"/>
  <c r="D319" i="12"/>
  <c r="D320" i="12"/>
  <c r="D321" i="12"/>
  <c r="D322" i="12"/>
  <c r="D323" i="12"/>
  <c r="D324" i="12"/>
  <c r="D325" i="12"/>
  <c r="D326" i="12"/>
  <c r="D327" i="12"/>
  <c r="D328" i="12"/>
  <c r="D329" i="12"/>
  <c r="D330" i="12"/>
  <c r="D331" i="12"/>
  <c r="D332" i="12"/>
  <c r="D333" i="12"/>
  <c r="D334" i="12"/>
  <c r="D335" i="12"/>
  <c r="D336" i="12"/>
  <c r="D337" i="12"/>
  <c r="D338" i="12"/>
  <c r="D339" i="12"/>
  <c r="D340" i="12"/>
  <c r="D341" i="12"/>
  <c r="D342" i="12"/>
  <c r="D343" i="12"/>
  <c r="D344" i="12"/>
  <c r="D345" i="12"/>
  <c r="D346" i="12"/>
  <c r="D347" i="12"/>
  <c r="D348" i="12"/>
  <c r="D349" i="12"/>
  <c r="D350" i="12"/>
  <c r="D351" i="12"/>
  <c r="D352" i="12"/>
  <c r="D353" i="12"/>
  <c r="D354" i="12"/>
  <c r="D355" i="12"/>
  <c r="D356" i="12"/>
  <c r="E75" i="12"/>
  <c r="E133" i="12"/>
  <c r="E138" i="12"/>
  <c r="E143" i="12"/>
  <c r="E149" i="12"/>
  <c r="E154" i="12"/>
  <c r="E179" i="12"/>
  <c r="E243" i="12"/>
  <c r="E2" i="12"/>
  <c r="A355" i="12"/>
  <c r="A354" i="12"/>
  <c r="A353" i="12"/>
  <c r="A352" i="12"/>
  <c r="A351" i="12"/>
  <c r="A350" i="12"/>
  <c r="A349" i="12"/>
  <c r="A348" i="12"/>
  <c r="A347" i="12"/>
  <c r="A346" i="12"/>
  <c r="A345" i="12"/>
  <c r="A344" i="12"/>
  <c r="A343" i="12"/>
  <c r="A342" i="12"/>
  <c r="A341" i="12"/>
  <c r="A340" i="12"/>
  <c r="A339" i="12"/>
  <c r="A338" i="12"/>
  <c r="A337" i="12"/>
  <c r="A336" i="12"/>
  <c r="A335" i="12"/>
  <c r="A334" i="12"/>
  <c r="A333" i="12"/>
  <c r="A332" i="12"/>
  <c r="A331" i="12"/>
  <c r="A330" i="12"/>
  <c r="A329" i="12"/>
  <c r="A328" i="12"/>
  <c r="A327" i="12"/>
  <c r="A326" i="12"/>
  <c r="A325" i="12"/>
  <c r="A324" i="12"/>
  <c r="A323" i="12"/>
  <c r="A322" i="12"/>
  <c r="A321" i="12"/>
  <c r="A320" i="12"/>
  <c r="A319" i="12"/>
  <c r="A318" i="12"/>
  <c r="A317" i="12"/>
  <c r="A316" i="12"/>
  <c r="A315" i="12"/>
  <c r="A314" i="12"/>
  <c r="A313" i="12"/>
  <c r="A312" i="12"/>
  <c r="A311" i="12"/>
  <c r="A310" i="12"/>
  <c r="A309" i="12"/>
  <c r="A308" i="12"/>
  <c r="A307" i="12"/>
  <c r="A306" i="12"/>
  <c r="A305" i="12"/>
  <c r="A304" i="12"/>
  <c r="A303" i="12"/>
  <c r="A302" i="12"/>
  <c r="A301" i="12"/>
  <c r="A300" i="12"/>
  <c r="A299" i="12"/>
  <c r="A298" i="12"/>
  <c r="A297" i="12"/>
  <c r="A296" i="12"/>
  <c r="A295" i="12"/>
  <c r="A294" i="12"/>
  <c r="A293" i="12"/>
  <c r="A292" i="12"/>
  <c r="A291" i="12"/>
  <c r="A290" i="12"/>
  <c r="A289" i="12"/>
  <c r="A288" i="12"/>
  <c r="A287" i="12"/>
  <c r="A286" i="12"/>
  <c r="A285" i="12"/>
  <c r="A284"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A256" i="12"/>
  <c r="A255"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3" i="12"/>
  <c r="A222" i="12"/>
  <c r="A221" i="12"/>
  <c r="A220" i="12"/>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61" i="12"/>
  <c r="A60" i="12"/>
  <c r="A59" i="12"/>
  <c r="A58" i="12"/>
  <c r="A57" i="12"/>
  <c r="A56" i="12"/>
  <c r="A55" i="12"/>
  <c r="A54" i="12"/>
  <c r="A53" i="12"/>
  <c r="A52" i="12"/>
  <c r="A51" i="12"/>
  <c r="A50" i="12"/>
  <c r="A49" i="12"/>
  <c r="A48" i="12"/>
  <c r="A47" i="12"/>
  <c r="A46" i="12"/>
  <c r="A45" i="12"/>
  <c r="A44" i="12"/>
  <c r="A43" i="12"/>
  <c r="A42" i="12"/>
  <c r="A41" i="12"/>
  <c r="A40" i="12"/>
  <c r="A39" i="12"/>
  <c r="A38" i="12"/>
  <c r="A37" i="12"/>
  <c r="A36" i="12"/>
  <c r="A35" i="12"/>
  <c r="A34" i="12"/>
  <c r="A33" i="12"/>
  <c r="A32" i="12"/>
  <c r="A31" i="12"/>
  <c r="A30" i="12"/>
  <c r="A29" i="12"/>
  <c r="A28" i="12"/>
  <c r="A27" i="12"/>
  <c r="A26" i="12"/>
  <c r="A25" i="12"/>
  <c r="A24" i="12"/>
  <c r="A23" i="12"/>
  <c r="A22" i="12"/>
  <c r="A21" i="12"/>
  <c r="A20" i="12"/>
  <c r="A19" i="12"/>
  <c r="A18" i="12"/>
  <c r="A17" i="12"/>
  <c r="A16" i="12"/>
  <c r="A15" i="12"/>
  <c r="A14" i="12"/>
  <c r="A13" i="12"/>
  <c r="A12" i="12"/>
  <c r="A11" i="12"/>
  <c r="A10" i="12"/>
  <c r="A9" i="12"/>
  <c r="A8" i="12"/>
  <c r="A7" i="12"/>
  <c r="A6" i="12"/>
  <c r="A5" i="12"/>
  <c r="A4" i="12"/>
  <c r="A3" i="12"/>
  <c r="A2" i="12"/>
  <c r="I2" i="11"/>
  <c r="I3" i="11"/>
  <c r="E3" i="12" s="1"/>
  <c r="I4" i="11"/>
  <c r="E4" i="12" s="1"/>
  <c r="I5" i="11"/>
  <c r="I6" i="11"/>
  <c r="E6" i="12" s="1"/>
  <c r="I7" i="11"/>
  <c r="E7" i="12" s="1"/>
  <c r="I8" i="11"/>
  <c r="E8" i="12" s="1"/>
  <c r="I9" i="11"/>
  <c r="I10" i="11"/>
  <c r="E10" i="12" s="1"/>
  <c r="I11" i="11"/>
  <c r="E11" i="12" s="1"/>
  <c r="I12" i="11"/>
  <c r="E12" i="12" s="1"/>
  <c r="I13" i="11"/>
  <c r="I14" i="11"/>
  <c r="E14" i="12" s="1"/>
  <c r="I15" i="11"/>
  <c r="E15" i="12" s="1"/>
  <c r="I16" i="11"/>
  <c r="E16" i="12" s="1"/>
  <c r="I17" i="11"/>
  <c r="I18" i="11"/>
  <c r="E18" i="12" s="1"/>
  <c r="I19" i="11"/>
  <c r="E19" i="12" s="1"/>
  <c r="I20" i="11"/>
  <c r="E20" i="12" s="1"/>
  <c r="I21" i="11"/>
  <c r="I22" i="11"/>
  <c r="E22" i="12" s="1"/>
  <c r="I23" i="11"/>
  <c r="E23" i="12" s="1"/>
  <c r="I24" i="11"/>
  <c r="E24" i="12" s="1"/>
  <c r="I25" i="11"/>
  <c r="I26" i="11"/>
  <c r="E26" i="12" s="1"/>
  <c r="I27" i="11"/>
  <c r="E27" i="12" s="1"/>
  <c r="I28" i="11"/>
  <c r="E28" i="12" s="1"/>
  <c r="I29" i="11"/>
  <c r="I30" i="11"/>
  <c r="E30" i="12" s="1"/>
  <c r="I31" i="11"/>
  <c r="E31" i="12" s="1"/>
  <c r="I32" i="11"/>
  <c r="E32" i="12" s="1"/>
  <c r="I33" i="11"/>
  <c r="I34" i="11"/>
  <c r="E34" i="12" s="1"/>
  <c r="I35" i="11"/>
  <c r="E35" i="12" s="1"/>
  <c r="I36" i="11"/>
  <c r="E36" i="12" s="1"/>
  <c r="I37" i="11"/>
  <c r="I38" i="11"/>
  <c r="E38" i="12" s="1"/>
  <c r="I39" i="11"/>
  <c r="E39" i="12" s="1"/>
  <c r="I40" i="11"/>
  <c r="E40" i="12" s="1"/>
  <c r="I41" i="11"/>
  <c r="E41" i="12" s="1"/>
  <c r="I42" i="11"/>
  <c r="E42" i="12" s="1"/>
  <c r="I43" i="11"/>
  <c r="E43" i="12" s="1"/>
  <c r="I44" i="11"/>
  <c r="E44" i="12" s="1"/>
  <c r="I45" i="11"/>
  <c r="E45" i="12" s="1"/>
  <c r="I46" i="11"/>
  <c r="E46" i="12" s="1"/>
  <c r="I47" i="11"/>
  <c r="E47" i="12" s="1"/>
  <c r="I48" i="11"/>
  <c r="E48" i="12" s="1"/>
  <c r="I49" i="11"/>
  <c r="E49" i="12" s="1"/>
  <c r="I50" i="11"/>
  <c r="E50" i="12" s="1"/>
  <c r="I51" i="11"/>
  <c r="E51" i="12" s="1"/>
  <c r="I52" i="11"/>
  <c r="E52" i="12" s="1"/>
  <c r="I53" i="11"/>
  <c r="I54" i="11"/>
  <c r="E54" i="12" s="1"/>
  <c r="I55" i="11"/>
  <c r="E55" i="12" s="1"/>
  <c r="I56" i="11"/>
  <c r="E56" i="12" s="1"/>
  <c r="I57" i="11"/>
  <c r="I58" i="11"/>
  <c r="E58" i="12" s="1"/>
  <c r="I59" i="11"/>
  <c r="E59" i="12" s="1"/>
  <c r="I60" i="11"/>
  <c r="E60" i="12" s="1"/>
  <c r="I61" i="11"/>
  <c r="I62" i="11"/>
  <c r="E62" i="12" s="1"/>
  <c r="I63" i="11"/>
  <c r="E63" i="12" s="1"/>
  <c r="I64" i="11"/>
  <c r="E64" i="12" s="1"/>
  <c r="I65" i="11"/>
  <c r="I66" i="11"/>
  <c r="E66" i="12" s="1"/>
  <c r="I67" i="11"/>
  <c r="E67" i="12" s="1"/>
  <c r="I68" i="11"/>
  <c r="E68" i="12" s="1"/>
  <c r="I69" i="11"/>
  <c r="I70" i="11"/>
  <c r="E70" i="12" s="1"/>
  <c r="I71" i="11"/>
  <c r="E71" i="12" s="1"/>
  <c r="I72" i="11"/>
  <c r="E72" i="12" s="1"/>
  <c r="I73" i="11"/>
  <c r="I74" i="11"/>
  <c r="E74" i="12" s="1"/>
  <c r="I75" i="11"/>
  <c r="I76" i="11"/>
  <c r="E76" i="12" s="1"/>
  <c r="I77" i="11"/>
  <c r="I78" i="11"/>
  <c r="E78" i="12" s="1"/>
  <c r="I79" i="11"/>
  <c r="E79" i="12" s="1"/>
  <c r="I80" i="11"/>
  <c r="E80" i="12" s="1"/>
  <c r="I81" i="11"/>
  <c r="I82" i="11"/>
  <c r="E82" i="12" s="1"/>
  <c r="I83" i="11"/>
  <c r="E83" i="12" s="1"/>
  <c r="I84" i="11"/>
  <c r="E84" i="12" s="1"/>
  <c r="I85" i="11"/>
  <c r="E85" i="12" s="1"/>
  <c r="I86" i="11"/>
  <c r="E86" i="12" s="1"/>
  <c r="I87" i="11"/>
  <c r="E87" i="12" s="1"/>
  <c r="I88" i="11"/>
  <c r="E88" i="12" s="1"/>
  <c r="I89" i="11"/>
  <c r="I90" i="11"/>
  <c r="E90" i="12" s="1"/>
  <c r="I91" i="11"/>
  <c r="E91" i="12" s="1"/>
  <c r="I92" i="11"/>
  <c r="E92" i="12" s="1"/>
  <c r="I93" i="11"/>
  <c r="I94" i="11"/>
  <c r="E94" i="12" s="1"/>
  <c r="I95" i="11"/>
  <c r="E95" i="12" s="1"/>
  <c r="I96" i="11"/>
  <c r="E96" i="12" s="1"/>
  <c r="I97" i="11"/>
  <c r="E97" i="12" s="1"/>
  <c r="I98" i="11"/>
  <c r="E98" i="12" s="1"/>
  <c r="I99" i="11"/>
  <c r="E99" i="12" s="1"/>
  <c r="I100" i="11"/>
  <c r="E100" i="12" s="1"/>
  <c r="I101" i="11"/>
  <c r="J101" i="11" s="1"/>
  <c r="I102" i="11"/>
  <c r="E102" i="12" s="1"/>
  <c r="I103" i="11"/>
  <c r="E103" i="12" s="1"/>
  <c r="I104" i="11"/>
  <c r="E104" i="12" s="1"/>
  <c r="I105" i="11"/>
  <c r="J105" i="11" s="1"/>
  <c r="I106" i="11"/>
  <c r="E106" i="12" s="1"/>
  <c r="I107" i="11"/>
  <c r="E107" i="12" s="1"/>
  <c r="I108" i="11"/>
  <c r="E108" i="12" s="1"/>
  <c r="I109" i="11"/>
  <c r="J109" i="11" s="1"/>
  <c r="I110" i="11"/>
  <c r="E110" i="12" s="1"/>
  <c r="I111" i="11"/>
  <c r="E111" i="12" s="1"/>
  <c r="I112" i="11"/>
  <c r="E112" i="12" s="1"/>
  <c r="I113" i="11"/>
  <c r="J113" i="11" s="1"/>
  <c r="I114" i="11"/>
  <c r="E114" i="12" s="1"/>
  <c r="I115" i="11"/>
  <c r="E115" i="12" s="1"/>
  <c r="I116" i="11"/>
  <c r="E116" i="12" s="1"/>
  <c r="I117" i="11"/>
  <c r="J117" i="11" s="1"/>
  <c r="I118" i="11"/>
  <c r="E118" i="12" s="1"/>
  <c r="I119" i="11"/>
  <c r="E119" i="12" s="1"/>
  <c r="I120" i="11"/>
  <c r="E120" i="12" s="1"/>
  <c r="I121" i="11"/>
  <c r="J121" i="11" s="1"/>
  <c r="I122" i="11"/>
  <c r="E122" i="12" s="1"/>
  <c r="I123" i="11"/>
  <c r="E123" i="12" s="1"/>
  <c r="I124" i="11"/>
  <c r="E124" i="12" s="1"/>
  <c r="I125" i="11"/>
  <c r="J125" i="11" s="1"/>
  <c r="I126" i="11"/>
  <c r="E126" i="12" s="1"/>
  <c r="I127" i="11"/>
  <c r="E127" i="12" s="1"/>
  <c r="I128" i="11"/>
  <c r="E128" i="12" s="1"/>
  <c r="I129" i="11"/>
  <c r="J129" i="11" s="1"/>
  <c r="I130" i="11"/>
  <c r="E130" i="12" s="1"/>
  <c r="I131" i="11"/>
  <c r="E131" i="12" s="1"/>
  <c r="I132" i="11"/>
  <c r="E132" i="12" s="1"/>
  <c r="I133" i="11"/>
  <c r="J133" i="11" s="1"/>
  <c r="I134" i="11"/>
  <c r="E134" i="12" s="1"/>
  <c r="I135" i="11"/>
  <c r="E135" i="12" s="1"/>
  <c r="I136" i="11"/>
  <c r="E136" i="12" s="1"/>
  <c r="I137" i="11"/>
  <c r="J137" i="11" s="1"/>
  <c r="I138" i="11"/>
  <c r="I139" i="11"/>
  <c r="E139" i="12" s="1"/>
  <c r="I140" i="11"/>
  <c r="E140" i="12" s="1"/>
  <c r="I141" i="11"/>
  <c r="J141" i="11" s="1"/>
  <c r="I142" i="11"/>
  <c r="E142" i="12" s="1"/>
  <c r="I143" i="11"/>
  <c r="I144" i="11"/>
  <c r="E144" i="12" s="1"/>
  <c r="I145" i="11"/>
  <c r="J145" i="11" s="1"/>
  <c r="I146" i="11"/>
  <c r="E146" i="12" s="1"/>
  <c r="I147" i="11"/>
  <c r="E147" i="12" s="1"/>
  <c r="I148" i="11"/>
  <c r="E148" i="12" s="1"/>
  <c r="I149" i="11"/>
  <c r="J149" i="11" s="1"/>
  <c r="I150" i="11"/>
  <c r="E150" i="12" s="1"/>
  <c r="I151" i="11"/>
  <c r="E151" i="12" s="1"/>
  <c r="I152" i="11"/>
  <c r="E152" i="12" s="1"/>
  <c r="I153" i="11"/>
  <c r="J153" i="11" s="1"/>
  <c r="I154" i="11"/>
  <c r="I155" i="11"/>
  <c r="E155" i="12" s="1"/>
  <c r="I156" i="11"/>
  <c r="E156" i="12" s="1"/>
  <c r="I157" i="11"/>
  <c r="E157" i="12" s="1"/>
  <c r="I158" i="11"/>
  <c r="E158" i="12" s="1"/>
  <c r="I159" i="11"/>
  <c r="E159" i="12" s="1"/>
  <c r="I160" i="11"/>
  <c r="E160" i="12" s="1"/>
  <c r="I161" i="11"/>
  <c r="I162" i="11"/>
  <c r="E162" i="12" s="1"/>
  <c r="I163" i="11"/>
  <c r="E163" i="12" s="1"/>
  <c r="I164" i="11"/>
  <c r="E164" i="12" s="1"/>
  <c r="I165" i="11"/>
  <c r="I166" i="11"/>
  <c r="E166" i="12" s="1"/>
  <c r="I167" i="11"/>
  <c r="E167" i="12" s="1"/>
  <c r="I168" i="11"/>
  <c r="E168" i="12" s="1"/>
  <c r="I169" i="11"/>
  <c r="I170" i="11"/>
  <c r="E170" i="12" s="1"/>
  <c r="I171" i="11"/>
  <c r="E171" i="12" s="1"/>
  <c r="I172" i="11"/>
  <c r="E172" i="12" s="1"/>
  <c r="I173" i="11"/>
  <c r="E173" i="12" s="1"/>
  <c r="I174" i="11"/>
  <c r="E174" i="12" s="1"/>
  <c r="I175" i="11"/>
  <c r="E175" i="12" s="1"/>
  <c r="I176" i="11"/>
  <c r="E176" i="12" s="1"/>
  <c r="I177" i="11"/>
  <c r="I178" i="11"/>
  <c r="E178" i="12" s="1"/>
  <c r="I179" i="11"/>
  <c r="I180" i="11"/>
  <c r="E180" i="12" s="1"/>
  <c r="I181" i="11"/>
  <c r="I182" i="11"/>
  <c r="E182" i="12" s="1"/>
  <c r="I183" i="11"/>
  <c r="E183" i="12" s="1"/>
  <c r="I184" i="11"/>
  <c r="E184" i="12" s="1"/>
  <c r="I185" i="11"/>
  <c r="I186" i="11"/>
  <c r="E186" i="12" s="1"/>
  <c r="I187" i="11"/>
  <c r="E187" i="12" s="1"/>
  <c r="I188" i="11"/>
  <c r="E188" i="12" s="1"/>
  <c r="I189" i="11"/>
  <c r="E189" i="12" s="1"/>
  <c r="I190" i="11"/>
  <c r="E190" i="12" s="1"/>
  <c r="I191" i="11"/>
  <c r="E191" i="12" s="1"/>
  <c r="I192" i="11"/>
  <c r="E192" i="12" s="1"/>
  <c r="I193" i="11"/>
  <c r="I194" i="11"/>
  <c r="E194" i="12" s="1"/>
  <c r="I195" i="11"/>
  <c r="E195" i="12" s="1"/>
  <c r="I196" i="11"/>
  <c r="E196" i="12" s="1"/>
  <c r="I197" i="11"/>
  <c r="I198" i="11"/>
  <c r="E198" i="12" s="1"/>
  <c r="I199" i="11"/>
  <c r="E199" i="12" s="1"/>
  <c r="I200" i="11"/>
  <c r="E200" i="12" s="1"/>
  <c r="I201" i="11"/>
  <c r="I202" i="11"/>
  <c r="E202" i="12" s="1"/>
  <c r="I203" i="11"/>
  <c r="E203" i="12" s="1"/>
  <c r="I204" i="11"/>
  <c r="E204" i="12" s="1"/>
  <c r="I205" i="11"/>
  <c r="I206" i="11"/>
  <c r="E206" i="12" s="1"/>
  <c r="I207" i="11"/>
  <c r="E207" i="12" s="1"/>
  <c r="I208" i="11"/>
  <c r="E208" i="12" s="1"/>
  <c r="I209" i="11"/>
  <c r="I210" i="11"/>
  <c r="E210" i="12" s="1"/>
  <c r="I211" i="11"/>
  <c r="E211" i="12" s="1"/>
  <c r="I212" i="11"/>
  <c r="E212" i="12" s="1"/>
  <c r="I213" i="11"/>
  <c r="I214" i="11"/>
  <c r="E214" i="12" s="1"/>
  <c r="I215" i="11"/>
  <c r="E215" i="12" s="1"/>
  <c r="I216" i="11"/>
  <c r="E216" i="12" s="1"/>
  <c r="I217" i="11"/>
  <c r="I218" i="11"/>
  <c r="E218" i="12" s="1"/>
  <c r="I219" i="11"/>
  <c r="E219" i="12" s="1"/>
  <c r="I220" i="11"/>
  <c r="E220" i="12" s="1"/>
  <c r="I221" i="11"/>
  <c r="I222" i="11"/>
  <c r="E222" i="12" s="1"/>
  <c r="I223" i="11"/>
  <c r="E223" i="12" s="1"/>
  <c r="I224" i="11"/>
  <c r="E224" i="12" s="1"/>
  <c r="I225" i="11"/>
  <c r="I226" i="11"/>
  <c r="E226" i="12" s="1"/>
  <c r="I227" i="11"/>
  <c r="E227" i="12" s="1"/>
  <c r="I228" i="11"/>
  <c r="E228" i="12" s="1"/>
  <c r="I229" i="11"/>
  <c r="I230" i="11"/>
  <c r="E230" i="12" s="1"/>
  <c r="I231" i="11"/>
  <c r="E231" i="12" s="1"/>
  <c r="I232" i="11"/>
  <c r="E232" i="12" s="1"/>
  <c r="I233" i="11"/>
  <c r="I234" i="11"/>
  <c r="E234" i="12" s="1"/>
  <c r="I235" i="11"/>
  <c r="E235" i="12" s="1"/>
  <c r="I236" i="11"/>
  <c r="E236" i="12" s="1"/>
  <c r="I237" i="11"/>
  <c r="I238" i="11"/>
  <c r="E238" i="12" s="1"/>
  <c r="I239" i="11"/>
  <c r="E239" i="12" s="1"/>
  <c r="I240" i="11"/>
  <c r="E240" i="12" s="1"/>
  <c r="I241" i="11"/>
  <c r="I242" i="11"/>
  <c r="E242" i="12" s="1"/>
  <c r="I243" i="11"/>
  <c r="I244" i="11"/>
  <c r="E244" i="12" s="1"/>
  <c r="I245" i="11"/>
  <c r="I246" i="11"/>
  <c r="E246" i="12" s="1"/>
  <c r="I247" i="11"/>
  <c r="E247" i="12" s="1"/>
  <c r="I248" i="11"/>
  <c r="E248" i="12" s="1"/>
  <c r="I249" i="11"/>
  <c r="I250" i="11"/>
  <c r="E250" i="12" s="1"/>
  <c r="I251" i="11"/>
  <c r="E251" i="12" s="1"/>
  <c r="I252" i="11"/>
  <c r="E252" i="12" s="1"/>
  <c r="I253" i="11"/>
  <c r="I254" i="11"/>
  <c r="E254" i="12" s="1"/>
  <c r="I255" i="11"/>
  <c r="E255" i="12" s="1"/>
  <c r="I256" i="11"/>
  <c r="E256" i="12" s="1"/>
  <c r="I257" i="11"/>
  <c r="E257" i="12" s="1"/>
  <c r="I258" i="11"/>
  <c r="E258" i="12" s="1"/>
  <c r="I259" i="11"/>
  <c r="E259" i="12" s="1"/>
  <c r="I260" i="11"/>
  <c r="E260" i="12" s="1"/>
  <c r="I261" i="11"/>
  <c r="E261" i="12" s="1"/>
  <c r="I262" i="11"/>
  <c r="E262" i="12" s="1"/>
  <c r="I263" i="11"/>
  <c r="I264" i="11"/>
  <c r="E264" i="12" s="1"/>
  <c r="I265" i="11"/>
  <c r="I266" i="11"/>
  <c r="E266" i="12" s="1"/>
  <c r="I267" i="11"/>
  <c r="E267" i="12" s="1"/>
  <c r="I268" i="11"/>
  <c r="E268" i="12" s="1"/>
  <c r="I269" i="11"/>
  <c r="I270" i="11"/>
  <c r="E270" i="12" s="1"/>
  <c r="I271" i="11"/>
  <c r="E271" i="12" s="1"/>
  <c r="I272" i="11"/>
  <c r="E272" i="12" s="1"/>
  <c r="I273" i="11"/>
  <c r="I274" i="11"/>
  <c r="E274" i="12" s="1"/>
  <c r="I275" i="11"/>
  <c r="I276" i="11"/>
  <c r="E276" i="12" s="1"/>
  <c r="I277" i="11"/>
  <c r="I278" i="11"/>
  <c r="E278" i="12" s="1"/>
  <c r="I279" i="11"/>
  <c r="E279" i="12" s="1"/>
  <c r="I280" i="11"/>
  <c r="E280" i="12" s="1"/>
  <c r="I281" i="11"/>
  <c r="I282" i="11"/>
  <c r="E282" i="12" s="1"/>
  <c r="I283" i="11"/>
  <c r="I284" i="11"/>
  <c r="E284" i="12" s="1"/>
  <c r="I285" i="11"/>
  <c r="I286" i="11"/>
  <c r="E286" i="12" s="1"/>
  <c r="I287" i="11"/>
  <c r="I288" i="11"/>
  <c r="E288" i="12" s="1"/>
  <c r="I289" i="11"/>
  <c r="I290" i="11"/>
  <c r="E290" i="12" s="1"/>
  <c r="I291" i="11"/>
  <c r="I292" i="11"/>
  <c r="E292" i="12" s="1"/>
  <c r="I293" i="11"/>
  <c r="I294" i="11"/>
  <c r="E294" i="12" s="1"/>
  <c r="I295" i="11"/>
  <c r="E295" i="12" s="1"/>
  <c r="I296" i="11"/>
  <c r="E296" i="12" s="1"/>
  <c r="I297" i="11"/>
  <c r="E297" i="12" s="1"/>
  <c r="I298" i="11"/>
  <c r="E298" i="12" s="1"/>
  <c r="I299" i="11"/>
  <c r="E299" i="12" s="1"/>
  <c r="I300" i="11"/>
  <c r="E300" i="12" s="1"/>
  <c r="I301" i="11"/>
  <c r="I302" i="11"/>
  <c r="E302" i="12" s="1"/>
  <c r="I303" i="11"/>
  <c r="I304" i="11"/>
  <c r="E304" i="12" s="1"/>
  <c r="I305" i="11"/>
  <c r="I306" i="11"/>
  <c r="E306" i="12" s="1"/>
  <c r="I307" i="11"/>
  <c r="E307" i="12" s="1"/>
  <c r="I308" i="11"/>
  <c r="E308" i="12" s="1"/>
  <c r="I309" i="11"/>
  <c r="I310" i="11"/>
  <c r="E310" i="12" s="1"/>
  <c r="I311" i="11"/>
  <c r="E311" i="12" s="1"/>
  <c r="I312" i="11"/>
  <c r="E312" i="12" s="1"/>
  <c r="I313" i="11"/>
  <c r="I314" i="11"/>
  <c r="E314" i="12" s="1"/>
  <c r="I315" i="11"/>
  <c r="I316" i="11"/>
  <c r="E316" i="12" s="1"/>
  <c r="I317" i="11"/>
  <c r="I318" i="11"/>
  <c r="E318" i="12" s="1"/>
  <c r="I319" i="11"/>
  <c r="E319" i="12" s="1"/>
  <c r="I320" i="11"/>
  <c r="E320" i="12" s="1"/>
  <c r="I321" i="11"/>
  <c r="E321" i="12" s="1"/>
  <c r="I322" i="11"/>
  <c r="E322" i="12" s="1"/>
  <c r="I323" i="11"/>
  <c r="I324" i="11"/>
  <c r="E324" i="12" s="1"/>
  <c r="I325" i="11"/>
  <c r="I326" i="11"/>
  <c r="E326" i="12" s="1"/>
  <c r="I327" i="11"/>
  <c r="I328" i="11"/>
  <c r="E328" i="12" s="1"/>
  <c r="I329" i="11"/>
  <c r="E329" i="12" s="1"/>
  <c r="I330" i="11"/>
  <c r="E330" i="12" s="1"/>
  <c r="I331" i="11"/>
  <c r="E331" i="12" s="1"/>
  <c r="I332" i="11"/>
  <c r="E332" i="12" s="1"/>
  <c r="I333" i="11"/>
  <c r="I334" i="11"/>
  <c r="E334" i="12" s="1"/>
  <c r="I335" i="11"/>
  <c r="I336" i="11"/>
  <c r="E336" i="12" s="1"/>
  <c r="I337" i="11"/>
  <c r="E337" i="12" s="1"/>
  <c r="I338" i="11"/>
  <c r="E338" i="12" s="1"/>
  <c r="I339" i="11"/>
  <c r="I340" i="11"/>
  <c r="E340" i="12" s="1"/>
  <c r="I341" i="11"/>
  <c r="I342" i="11"/>
  <c r="E342" i="12" s="1"/>
  <c r="I343" i="11"/>
  <c r="I344" i="11"/>
  <c r="E344" i="12" s="1"/>
  <c r="I345" i="11"/>
  <c r="I346" i="11"/>
  <c r="E346" i="12" s="1"/>
  <c r="I347" i="11"/>
  <c r="E347" i="12" s="1"/>
  <c r="I348" i="11"/>
  <c r="E348" i="12" s="1"/>
  <c r="I349" i="11"/>
  <c r="I350" i="11"/>
  <c r="E350" i="12" s="1"/>
  <c r="I351" i="11"/>
  <c r="I352" i="11"/>
  <c r="E352" i="12" s="1"/>
  <c r="I353" i="11"/>
  <c r="I354" i="11"/>
  <c r="E354" i="12" s="1"/>
  <c r="I355" i="11"/>
  <c r="A355" i="11"/>
  <c r="J354" i="11"/>
  <c r="A354" i="11"/>
  <c r="A353" i="11"/>
  <c r="J352" i="11"/>
  <c r="A352" i="11"/>
  <c r="A351" i="11"/>
  <c r="J350" i="11"/>
  <c r="A350" i="11"/>
  <c r="A349" i="11"/>
  <c r="J348" i="11"/>
  <c r="A348" i="11"/>
  <c r="J347" i="11"/>
  <c r="A347" i="11"/>
  <c r="J346" i="11"/>
  <c r="A346" i="11"/>
  <c r="A345" i="11"/>
  <c r="J344" i="11"/>
  <c r="A344" i="11"/>
  <c r="A343" i="11"/>
  <c r="J342" i="11"/>
  <c r="A342" i="11"/>
  <c r="A341" i="11"/>
  <c r="J340" i="11"/>
  <c r="A340" i="11"/>
  <c r="A339" i="11"/>
  <c r="J338" i="11"/>
  <c r="A338" i="11"/>
  <c r="J337" i="11"/>
  <c r="A337" i="11"/>
  <c r="J336" i="11"/>
  <c r="A336" i="11"/>
  <c r="A335" i="11"/>
  <c r="J334" i="11"/>
  <c r="A334" i="11"/>
  <c r="A333" i="11"/>
  <c r="J332" i="11"/>
  <c r="A332" i="11"/>
  <c r="J331" i="11"/>
  <c r="A331" i="11"/>
  <c r="J330" i="11"/>
  <c r="A330" i="11"/>
  <c r="J329" i="11"/>
  <c r="A329" i="11"/>
  <c r="J328" i="11"/>
  <c r="A328" i="11"/>
  <c r="A327" i="11"/>
  <c r="J326" i="11"/>
  <c r="A326" i="11"/>
  <c r="A325" i="11"/>
  <c r="J324" i="11"/>
  <c r="A324" i="11"/>
  <c r="A323" i="11"/>
  <c r="J322" i="11"/>
  <c r="A322" i="11"/>
  <c r="J321" i="11"/>
  <c r="A321" i="11"/>
  <c r="J320" i="11"/>
  <c r="A320" i="11"/>
  <c r="J319" i="11"/>
  <c r="A319" i="11"/>
  <c r="J318" i="11"/>
  <c r="A318" i="11"/>
  <c r="A317" i="11"/>
  <c r="J316" i="11"/>
  <c r="A316" i="11"/>
  <c r="A315" i="11"/>
  <c r="J314" i="11"/>
  <c r="A314" i="11"/>
  <c r="A313" i="11"/>
  <c r="J312" i="11"/>
  <c r="A312" i="11"/>
  <c r="J311" i="11"/>
  <c r="A311" i="11"/>
  <c r="J310" i="11"/>
  <c r="A310" i="11"/>
  <c r="A309" i="11"/>
  <c r="J308" i="11"/>
  <c r="A308" i="11"/>
  <c r="J307" i="11"/>
  <c r="A307" i="11"/>
  <c r="J306" i="11"/>
  <c r="A306" i="11"/>
  <c r="A305" i="11"/>
  <c r="J304" i="11"/>
  <c r="A304" i="11"/>
  <c r="A303" i="11"/>
  <c r="J302" i="11"/>
  <c r="A302" i="11"/>
  <c r="A301" i="11"/>
  <c r="J300" i="11"/>
  <c r="A300" i="11"/>
  <c r="J299" i="11"/>
  <c r="A299" i="11"/>
  <c r="J298" i="11"/>
  <c r="A298" i="11"/>
  <c r="J297" i="11"/>
  <c r="A297" i="11"/>
  <c r="J296" i="11"/>
  <c r="A296" i="11"/>
  <c r="J295" i="11"/>
  <c r="A295" i="11"/>
  <c r="J294" i="11"/>
  <c r="A294" i="11"/>
  <c r="A293" i="11"/>
  <c r="J292" i="11"/>
  <c r="A292" i="11"/>
  <c r="A291" i="11"/>
  <c r="J290" i="11"/>
  <c r="A290" i="11"/>
  <c r="A289" i="11"/>
  <c r="J288" i="11"/>
  <c r="A288" i="11"/>
  <c r="A287" i="11"/>
  <c r="J286" i="11"/>
  <c r="A286" i="11"/>
  <c r="A285" i="11"/>
  <c r="J284" i="11"/>
  <c r="A284" i="11"/>
  <c r="A283" i="11"/>
  <c r="J282" i="11"/>
  <c r="A282" i="11"/>
  <c r="A281" i="11"/>
  <c r="J280" i="11"/>
  <c r="A280" i="11"/>
  <c r="J279" i="11"/>
  <c r="A279" i="11"/>
  <c r="J278" i="11"/>
  <c r="A278" i="11"/>
  <c r="A277" i="11"/>
  <c r="J276" i="11"/>
  <c r="A276" i="11"/>
  <c r="A275" i="11"/>
  <c r="J274" i="11"/>
  <c r="A274" i="11"/>
  <c r="A273" i="11"/>
  <c r="J272" i="11"/>
  <c r="A272" i="11"/>
  <c r="J271" i="11"/>
  <c r="A271" i="11"/>
  <c r="J270" i="11"/>
  <c r="A270" i="11"/>
  <c r="A269" i="11"/>
  <c r="J268" i="11"/>
  <c r="A268" i="11"/>
  <c r="J267" i="11"/>
  <c r="A267" i="11"/>
  <c r="J266" i="11"/>
  <c r="A266" i="11"/>
  <c r="A265" i="11"/>
  <c r="J264" i="11"/>
  <c r="A264" i="11"/>
  <c r="A263" i="11"/>
  <c r="J262" i="11"/>
  <c r="A262" i="11"/>
  <c r="J261" i="11"/>
  <c r="A261" i="11"/>
  <c r="J260" i="11"/>
  <c r="A260" i="11"/>
  <c r="A259" i="11"/>
  <c r="J258" i="11"/>
  <c r="A258" i="11"/>
  <c r="J257" i="11"/>
  <c r="A257" i="11"/>
  <c r="J256" i="11"/>
  <c r="A256" i="11"/>
  <c r="A255" i="11"/>
  <c r="J254" i="11"/>
  <c r="A254" i="11"/>
  <c r="A253" i="11"/>
  <c r="J252" i="11"/>
  <c r="A252" i="11"/>
  <c r="J251" i="11"/>
  <c r="A251" i="11"/>
  <c r="J250" i="11"/>
  <c r="A250" i="11"/>
  <c r="A249" i="11"/>
  <c r="J248" i="11"/>
  <c r="A248" i="11"/>
  <c r="J247" i="11"/>
  <c r="A247" i="11"/>
  <c r="J246" i="11"/>
  <c r="A246" i="11"/>
  <c r="A245" i="11"/>
  <c r="J244" i="11"/>
  <c r="A244" i="11"/>
  <c r="J243" i="11"/>
  <c r="A243" i="11"/>
  <c r="J242" i="11"/>
  <c r="A242" i="11"/>
  <c r="A241" i="11"/>
  <c r="J240" i="11"/>
  <c r="A240" i="11"/>
  <c r="J239" i="11"/>
  <c r="A239" i="11"/>
  <c r="J238" i="11"/>
  <c r="A238" i="11"/>
  <c r="A237" i="11"/>
  <c r="J236" i="11"/>
  <c r="A236" i="11"/>
  <c r="J235" i="11"/>
  <c r="A235" i="11"/>
  <c r="J234" i="11"/>
  <c r="A234" i="11"/>
  <c r="A233" i="11"/>
  <c r="J232" i="11"/>
  <c r="A232" i="11"/>
  <c r="J231" i="11"/>
  <c r="A231" i="11"/>
  <c r="J230" i="11"/>
  <c r="A230" i="11"/>
  <c r="A229" i="11"/>
  <c r="J228" i="11"/>
  <c r="A228" i="11"/>
  <c r="J227" i="11"/>
  <c r="A227" i="11"/>
  <c r="J226" i="11"/>
  <c r="A226" i="11"/>
  <c r="A225" i="11"/>
  <c r="J224" i="11"/>
  <c r="A224" i="11"/>
  <c r="J223" i="11"/>
  <c r="A223" i="11"/>
  <c r="J222" i="11"/>
  <c r="A222" i="11"/>
  <c r="A221" i="11"/>
  <c r="J220" i="11"/>
  <c r="A220" i="11"/>
  <c r="J219" i="11"/>
  <c r="A219" i="11"/>
  <c r="J218" i="11"/>
  <c r="A218" i="11"/>
  <c r="A217" i="11"/>
  <c r="J216" i="11"/>
  <c r="A216" i="11"/>
  <c r="J215" i="11"/>
  <c r="A215" i="11"/>
  <c r="J214" i="11"/>
  <c r="A214" i="11"/>
  <c r="A213" i="11"/>
  <c r="J212" i="11"/>
  <c r="A212" i="11"/>
  <c r="J211" i="11"/>
  <c r="A211" i="11"/>
  <c r="J210" i="11"/>
  <c r="A210" i="11"/>
  <c r="A209" i="11"/>
  <c r="J208" i="11"/>
  <c r="A208" i="11"/>
  <c r="J207" i="11"/>
  <c r="A207" i="11"/>
  <c r="J206" i="11"/>
  <c r="A206" i="11"/>
  <c r="A205" i="11"/>
  <c r="J204" i="11"/>
  <c r="A204" i="11"/>
  <c r="J203" i="11"/>
  <c r="A203" i="11"/>
  <c r="J202" i="11"/>
  <c r="A202" i="11"/>
  <c r="A201" i="11"/>
  <c r="J200" i="11"/>
  <c r="A200" i="11"/>
  <c r="J199" i="11"/>
  <c r="A199" i="11"/>
  <c r="J198" i="11"/>
  <c r="A198" i="11"/>
  <c r="A197" i="11"/>
  <c r="J196" i="11"/>
  <c r="A196" i="11"/>
  <c r="J195" i="11"/>
  <c r="A195" i="11"/>
  <c r="J194" i="11"/>
  <c r="A194" i="11"/>
  <c r="A193" i="11"/>
  <c r="J192" i="11"/>
  <c r="A192" i="11"/>
  <c r="J191" i="11"/>
  <c r="A191" i="11"/>
  <c r="J190" i="11"/>
  <c r="A190" i="11"/>
  <c r="J189" i="11"/>
  <c r="A189" i="11"/>
  <c r="J188" i="11"/>
  <c r="A188" i="11"/>
  <c r="J187" i="11"/>
  <c r="A187" i="11"/>
  <c r="J186" i="11"/>
  <c r="A186" i="11"/>
  <c r="A185" i="11"/>
  <c r="J184" i="11"/>
  <c r="A184" i="11"/>
  <c r="J183" i="11"/>
  <c r="A183" i="11"/>
  <c r="J182" i="11"/>
  <c r="A182" i="11"/>
  <c r="A181" i="11"/>
  <c r="J180" i="11"/>
  <c r="A180" i="11"/>
  <c r="J179" i="11"/>
  <c r="A179" i="11"/>
  <c r="J178" i="11"/>
  <c r="A178" i="11"/>
  <c r="A177" i="11"/>
  <c r="J176" i="11"/>
  <c r="A176" i="11"/>
  <c r="J175" i="11"/>
  <c r="A175" i="11"/>
  <c r="J174" i="11"/>
  <c r="A174" i="11"/>
  <c r="J173" i="11"/>
  <c r="A173" i="11"/>
  <c r="J172" i="11"/>
  <c r="A172" i="11"/>
  <c r="J171" i="11"/>
  <c r="A171" i="11"/>
  <c r="J170" i="11"/>
  <c r="A170" i="11"/>
  <c r="A169" i="11"/>
  <c r="J168" i="11"/>
  <c r="A168" i="11"/>
  <c r="J167" i="11"/>
  <c r="A167" i="11"/>
  <c r="J166" i="11"/>
  <c r="A166" i="11"/>
  <c r="A165" i="11"/>
  <c r="J164" i="11"/>
  <c r="A164" i="11"/>
  <c r="J163" i="11"/>
  <c r="A163" i="11"/>
  <c r="J162" i="11"/>
  <c r="A162" i="11"/>
  <c r="A161" i="11"/>
  <c r="J160" i="11"/>
  <c r="A160" i="11"/>
  <c r="J159" i="11"/>
  <c r="A159" i="11"/>
  <c r="J158" i="11"/>
  <c r="A158" i="11"/>
  <c r="J157" i="11"/>
  <c r="A157" i="11"/>
  <c r="J156" i="11"/>
  <c r="A156" i="11"/>
  <c r="J155" i="11"/>
  <c r="A155" i="11"/>
  <c r="J154" i="11"/>
  <c r="A154" i="11"/>
  <c r="A153" i="11"/>
  <c r="J152" i="11"/>
  <c r="A152" i="11"/>
  <c r="J151" i="11"/>
  <c r="A151" i="11"/>
  <c r="J150" i="11"/>
  <c r="A150" i="11"/>
  <c r="A149" i="11"/>
  <c r="J148" i="11"/>
  <c r="A148" i="11"/>
  <c r="J147" i="11"/>
  <c r="A147" i="11"/>
  <c r="J146" i="11"/>
  <c r="A146" i="11"/>
  <c r="A145" i="11"/>
  <c r="J144" i="11"/>
  <c r="A144" i="11"/>
  <c r="J143" i="11"/>
  <c r="A143" i="11"/>
  <c r="J142" i="11"/>
  <c r="A142" i="11"/>
  <c r="A141" i="11"/>
  <c r="J140" i="11"/>
  <c r="A140" i="11"/>
  <c r="J139" i="11"/>
  <c r="A139" i="11"/>
  <c r="J138" i="11"/>
  <c r="A138" i="11"/>
  <c r="A137" i="11"/>
  <c r="J136" i="11"/>
  <c r="A136" i="11"/>
  <c r="J135" i="11"/>
  <c r="A135" i="11"/>
  <c r="J134" i="11"/>
  <c r="A134" i="11"/>
  <c r="A133" i="11"/>
  <c r="J132" i="11"/>
  <c r="A132" i="11"/>
  <c r="J131" i="11"/>
  <c r="A131" i="11"/>
  <c r="J130" i="11"/>
  <c r="A130" i="11"/>
  <c r="A129" i="11"/>
  <c r="J128" i="11"/>
  <c r="A128" i="11"/>
  <c r="J127" i="11"/>
  <c r="A127" i="11"/>
  <c r="J126" i="11"/>
  <c r="A126" i="11"/>
  <c r="A125" i="11"/>
  <c r="J124" i="11"/>
  <c r="A124" i="11"/>
  <c r="J123" i="11"/>
  <c r="A123" i="11"/>
  <c r="J122" i="11"/>
  <c r="A122" i="11"/>
  <c r="A121" i="11"/>
  <c r="J120" i="11"/>
  <c r="A120" i="11"/>
  <c r="J119" i="11"/>
  <c r="A119" i="11"/>
  <c r="J118" i="11"/>
  <c r="A118" i="11"/>
  <c r="A117" i="11"/>
  <c r="J116" i="11"/>
  <c r="A116" i="11"/>
  <c r="J115" i="11"/>
  <c r="A115" i="11"/>
  <c r="J114" i="11"/>
  <c r="A114" i="11"/>
  <c r="A113" i="11"/>
  <c r="J112" i="11"/>
  <c r="A112" i="11"/>
  <c r="J111" i="11"/>
  <c r="A111" i="11"/>
  <c r="J110" i="11"/>
  <c r="A110" i="11"/>
  <c r="A109" i="11"/>
  <c r="J108" i="11"/>
  <c r="A108" i="11"/>
  <c r="J107" i="11"/>
  <c r="A107" i="11"/>
  <c r="J106" i="11"/>
  <c r="A106" i="11"/>
  <c r="A105" i="11"/>
  <c r="J104" i="11"/>
  <c r="A104" i="11"/>
  <c r="J103" i="11"/>
  <c r="A103" i="11"/>
  <c r="J102" i="11"/>
  <c r="A102" i="11"/>
  <c r="A101" i="11"/>
  <c r="J100" i="11"/>
  <c r="A100" i="11"/>
  <c r="J99" i="11"/>
  <c r="A99" i="11"/>
  <c r="J98" i="11"/>
  <c r="A98" i="11"/>
  <c r="J97" i="11"/>
  <c r="A97" i="11"/>
  <c r="J96" i="11"/>
  <c r="A96" i="11"/>
  <c r="J95" i="11"/>
  <c r="A95" i="11"/>
  <c r="J94" i="11"/>
  <c r="A94" i="11"/>
  <c r="A93" i="11"/>
  <c r="J92" i="11"/>
  <c r="A92" i="11"/>
  <c r="J91" i="11"/>
  <c r="A91" i="11"/>
  <c r="J90" i="11"/>
  <c r="A90" i="11"/>
  <c r="A89" i="11"/>
  <c r="J88" i="11"/>
  <c r="A88" i="11"/>
  <c r="J87" i="11"/>
  <c r="A87" i="11"/>
  <c r="J86" i="11"/>
  <c r="A86" i="11"/>
  <c r="J85" i="11"/>
  <c r="A85" i="11"/>
  <c r="J84" i="11"/>
  <c r="A84" i="11"/>
  <c r="J83" i="11"/>
  <c r="A83" i="11"/>
  <c r="J82" i="11"/>
  <c r="A82" i="11"/>
  <c r="A81" i="11"/>
  <c r="J80" i="11"/>
  <c r="A80" i="11"/>
  <c r="J79" i="11"/>
  <c r="A79" i="11"/>
  <c r="J78" i="11"/>
  <c r="A78" i="11"/>
  <c r="A77" i="11"/>
  <c r="J76" i="11"/>
  <c r="A76" i="11"/>
  <c r="J75" i="11"/>
  <c r="A75" i="11"/>
  <c r="J74" i="11"/>
  <c r="A74" i="11"/>
  <c r="A73" i="11"/>
  <c r="J72" i="11"/>
  <c r="A72" i="11"/>
  <c r="J71" i="11"/>
  <c r="A71" i="11"/>
  <c r="J70" i="11"/>
  <c r="A70" i="11"/>
  <c r="A69" i="11"/>
  <c r="J68" i="11"/>
  <c r="A68" i="11"/>
  <c r="J67" i="11"/>
  <c r="A67" i="11"/>
  <c r="J66" i="11"/>
  <c r="A66" i="11"/>
  <c r="A65" i="11"/>
  <c r="J64" i="11"/>
  <c r="A64" i="11"/>
  <c r="J63" i="11"/>
  <c r="A63" i="11"/>
  <c r="J62" i="11"/>
  <c r="A62" i="11"/>
  <c r="A61" i="11"/>
  <c r="J60" i="11"/>
  <c r="A60" i="11"/>
  <c r="J59" i="11"/>
  <c r="A59" i="11"/>
  <c r="J58" i="11"/>
  <c r="A58" i="11"/>
  <c r="A57" i="11"/>
  <c r="J56" i="11"/>
  <c r="A56" i="11"/>
  <c r="J55" i="11"/>
  <c r="A55" i="11"/>
  <c r="J54" i="11"/>
  <c r="A54" i="11"/>
  <c r="A53" i="11"/>
  <c r="J52" i="11"/>
  <c r="A52" i="11"/>
  <c r="J51" i="11"/>
  <c r="A51" i="11"/>
  <c r="J50" i="11"/>
  <c r="A50" i="11"/>
  <c r="J49" i="11"/>
  <c r="A49" i="11"/>
  <c r="J48" i="11"/>
  <c r="A48" i="11"/>
  <c r="J47" i="11"/>
  <c r="A47" i="11"/>
  <c r="J46" i="11"/>
  <c r="A46" i="11"/>
  <c r="J45" i="11"/>
  <c r="A45" i="11"/>
  <c r="J44" i="11"/>
  <c r="A44" i="11"/>
  <c r="J43" i="11"/>
  <c r="A43" i="11"/>
  <c r="J42" i="11"/>
  <c r="A42" i="11"/>
  <c r="J41" i="11"/>
  <c r="A41" i="11"/>
  <c r="J40" i="11"/>
  <c r="A40" i="11"/>
  <c r="J39" i="11"/>
  <c r="A39" i="11"/>
  <c r="J38" i="11"/>
  <c r="A38" i="11"/>
  <c r="A37" i="11"/>
  <c r="J36" i="11"/>
  <c r="A36" i="11"/>
  <c r="J35" i="11"/>
  <c r="A35" i="11"/>
  <c r="J34" i="11"/>
  <c r="A34" i="11"/>
  <c r="A33" i="11"/>
  <c r="J32" i="11"/>
  <c r="A32" i="11"/>
  <c r="J31" i="11"/>
  <c r="A31" i="11"/>
  <c r="J30" i="11"/>
  <c r="A30" i="11"/>
  <c r="A29" i="11"/>
  <c r="J28" i="11"/>
  <c r="A28" i="11"/>
  <c r="J27" i="11"/>
  <c r="A27" i="11"/>
  <c r="J26" i="11"/>
  <c r="A26" i="11"/>
  <c r="A25" i="11"/>
  <c r="J24" i="11"/>
  <c r="A24" i="11"/>
  <c r="J23" i="11"/>
  <c r="A23" i="11"/>
  <c r="J22" i="11"/>
  <c r="A22" i="11"/>
  <c r="A21" i="11"/>
  <c r="J20" i="11"/>
  <c r="A20" i="11"/>
  <c r="J19" i="11"/>
  <c r="A19" i="11"/>
  <c r="J18" i="11"/>
  <c r="A18" i="11"/>
  <c r="A17" i="11"/>
  <c r="J16" i="11"/>
  <c r="A16" i="11"/>
  <c r="J15" i="11"/>
  <c r="A15" i="11"/>
  <c r="J14" i="11"/>
  <c r="A14" i="11"/>
  <c r="A13" i="11"/>
  <c r="J12" i="11"/>
  <c r="A12" i="11"/>
  <c r="J11" i="11"/>
  <c r="A11" i="11"/>
  <c r="J10" i="11"/>
  <c r="A10" i="11"/>
  <c r="A9" i="11"/>
  <c r="J8" i="11"/>
  <c r="A8" i="11"/>
  <c r="J7" i="11"/>
  <c r="A7" i="11"/>
  <c r="J6" i="11"/>
  <c r="A6" i="11"/>
  <c r="A5" i="11"/>
  <c r="J4" i="11"/>
  <c r="A4" i="11"/>
  <c r="J3" i="11"/>
  <c r="A3" i="11"/>
  <c r="J2" i="11"/>
  <c r="A2" i="11"/>
  <c r="J355" i="11" l="1"/>
  <c r="E355" i="12"/>
  <c r="J351" i="11"/>
  <c r="E351" i="12"/>
  <c r="E343" i="12"/>
  <c r="J343" i="11"/>
  <c r="J339" i="11"/>
  <c r="E339" i="12"/>
  <c r="J335" i="11"/>
  <c r="E335" i="12"/>
  <c r="E327" i="12"/>
  <c r="J327" i="11"/>
  <c r="E323" i="12"/>
  <c r="J323" i="11"/>
  <c r="E315" i="12"/>
  <c r="J315" i="11"/>
  <c r="E303" i="12"/>
  <c r="J303" i="11"/>
  <c r="J291" i="11"/>
  <c r="E291" i="12"/>
  <c r="J287" i="11"/>
  <c r="E287" i="12"/>
  <c r="E283" i="12"/>
  <c r="J283" i="11"/>
  <c r="J275" i="11"/>
  <c r="E275" i="12"/>
  <c r="E263" i="12"/>
  <c r="J263" i="11"/>
  <c r="J255" i="11"/>
  <c r="J259" i="11"/>
  <c r="J353" i="11"/>
  <c r="E353" i="12"/>
  <c r="J349" i="11"/>
  <c r="E349" i="12"/>
  <c r="J345" i="11"/>
  <c r="E345" i="12"/>
  <c r="J341" i="11"/>
  <c r="E341" i="12"/>
  <c r="J333" i="11"/>
  <c r="E333" i="12"/>
  <c r="J325" i="11"/>
  <c r="E325" i="12"/>
  <c r="J317" i="11"/>
  <c r="E317" i="12"/>
  <c r="J313" i="11"/>
  <c r="E313" i="12"/>
  <c r="J309" i="11"/>
  <c r="E309" i="12"/>
  <c r="J305" i="11"/>
  <c r="E305" i="12"/>
  <c r="J301" i="11"/>
  <c r="E301" i="12"/>
  <c r="J293" i="11"/>
  <c r="E293" i="12"/>
  <c r="J289" i="11"/>
  <c r="E289" i="12"/>
  <c r="J285" i="11"/>
  <c r="E285" i="12"/>
  <c r="J281" i="11"/>
  <c r="E281" i="12"/>
  <c r="J277" i="11"/>
  <c r="E277" i="12"/>
  <c r="J273" i="11"/>
  <c r="E273" i="12"/>
  <c r="J269" i="11"/>
  <c r="E269" i="12"/>
  <c r="J265" i="11"/>
  <c r="E265" i="12"/>
  <c r="J253" i="11"/>
  <c r="E253" i="12"/>
  <c r="J249" i="11"/>
  <c r="E249" i="12"/>
  <c r="J245" i="11"/>
  <c r="E245" i="12"/>
  <c r="J241" i="11"/>
  <c r="E241" i="12"/>
  <c r="J237" i="11"/>
  <c r="E237" i="12"/>
  <c r="J233" i="11"/>
  <c r="E233" i="12"/>
  <c r="J229" i="11"/>
  <c r="E229" i="12"/>
  <c r="J225" i="11"/>
  <c r="E225" i="12"/>
  <c r="J221" i="11"/>
  <c r="E221" i="12"/>
  <c r="J217" i="11"/>
  <c r="E217" i="12"/>
  <c r="J213" i="11"/>
  <c r="E213" i="12"/>
  <c r="J209" i="11"/>
  <c r="E209" i="12"/>
  <c r="J205" i="11"/>
  <c r="E205" i="12"/>
  <c r="J201" i="11"/>
  <c r="E201" i="12"/>
  <c r="J197" i="11"/>
  <c r="E197" i="12"/>
  <c r="J193" i="11"/>
  <c r="E193" i="12"/>
  <c r="J185" i="11"/>
  <c r="E185" i="12"/>
  <c r="J181" i="11"/>
  <c r="E181" i="12"/>
  <c r="J177" i="11"/>
  <c r="E177" i="12"/>
  <c r="J169" i="11"/>
  <c r="E169" i="12"/>
  <c r="J165" i="11"/>
  <c r="E165" i="12"/>
  <c r="J161" i="11"/>
  <c r="E161" i="12"/>
  <c r="E153" i="12"/>
  <c r="E137" i="12"/>
  <c r="E125" i="12"/>
  <c r="E117" i="12"/>
  <c r="E109" i="12"/>
  <c r="E101" i="12"/>
  <c r="J93" i="11"/>
  <c r="E93" i="12"/>
  <c r="J89" i="11"/>
  <c r="E89" i="12"/>
  <c r="J81" i="11"/>
  <c r="E81" i="12"/>
  <c r="J77" i="11"/>
  <c r="E77" i="12"/>
  <c r="J73" i="11"/>
  <c r="E73" i="12"/>
  <c r="J69" i="11"/>
  <c r="E69" i="12"/>
  <c r="J65" i="11"/>
  <c r="E65" i="12"/>
  <c r="J61" i="11"/>
  <c r="E61" i="12"/>
  <c r="J57" i="11"/>
  <c r="E57" i="12"/>
  <c r="J53" i="11"/>
  <c r="E53" i="12"/>
  <c r="J37" i="11"/>
  <c r="E37" i="12"/>
  <c r="J33" i="11"/>
  <c r="E33" i="12"/>
  <c r="J29" i="11"/>
  <c r="E29" i="12"/>
  <c r="J25" i="11"/>
  <c r="E25" i="12"/>
  <c r="J21" i="11"/>
  <c r="E21" i="12"/>
  <c r="J17" i="11"/>
  <c r="E17" i="12"/>
  <c r="J13" i="11"/>
  <c r="E13" i="12"/>
  <c r="J9" i="11"/>
  <c r="E9" i="12"/>
  <c r="J5" i="11"/>
  <c r="E5" i="12"/>
  <c r="E141" i="12"/>
  <c r="E145" i="12"/>
  <c r="E129" i="12"/>
  <c r="E121" i="12"/>
  <c r="E113" i="12"/>
  <c r="E105" i="12"/>
  <c r="A3"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2" i="10"/>
  <c r="J349" i="10" l="1"/>
  <c r="F353" i="12"/>
  <c r="J345" i="10"/>
  <c r="F349" i="12"/>
  <c r="J341" i="10"/>
  <c r="F345" i="12"/>
  <c r="J337" i="10"/>
  <c r="F341" i="12"/>
  <c r="J333" i="10"/>
  <c r="F337" i="12"/>
  <c r="J329" i="10"/>
  <c r="F333" i="12"/>
  <c r="J325" i="10"/>
  <c r="F329" i="12"/>
  <c r="J321" i="10"/>
  <c r="F325" i="12"/>
  <c r="J317" i="10"/>
  <c r="F321" i="12"/>
  <c r="J313" i="10"/>
  <c r="F317" i="12"/>
  <c r="J309" i="10"/>
  <c r="F313" i="12"/>
  <c r="J305" i="10"/>
  <c r="F309" i="12"/>
  <c r="J301" i="10"/>
  <c r="F305" i="12"/>
  <c r="J297" i="10"/>
  <c r="F301" i="12"/>
  <c r="J293" i="10"/>
  <c r="F297" i="12"/>
  <c r="J289" i="10"/>
  <c r="F293" i="12"/>
  <c r="J285" i="10"/>
  <c r="F289" i="12"/>
  <c r="J281" i="10"/>
  <c r="F285" i="12"/>
  <c r="J277" i="10"/>
  <c r="F281" i="12"/>
  <c r="J273" i="10"/>
  <c r="F277" i="12"/>
  <c r="J269" i="10"/>
  <c r="F273" i="12"/>
  <c r="J265" i="10"/>
  <c r="F269" i="12"/>
  <c r="J261" i="10"/>
  <c r="F265" i="12"/>
  <c r="J257" i="10"/>
  <c r="F261" i="12"/>
  <c r="J253" i="10"/>
  <c r="F257" i="12"/>
  <c r="J249" i="10"/>
  <c r="F253" i="12"/>
  <c r="J245" i="10"/>
  <c r="F249" i="12"/>
  <c r="J241" i="10"/>
  <c r="F245" i="12"/>
  <c r="J237" i="10"/>
  <c r="F241" i="12"/>
  <c r="J233" i="10"/>
  <c r="F237" i="12"/>
  <c r="J229" i="10"/>
  <c r="F233" i="12"/>
  <c r="J225" i="10"/>
  <c r="F229" i="12"/>
  <c r="J221" i="10"/>
  <c r="F225" i="12"/>
  <c r="J217" i="10"/>
  <c r="F221" i="12"/>
  <c r="J213" i="10"/>
  <c r="F217" i="12"/>
  <c r="J209" i="10"/>
  <c r="F213" i="12"/>
  <c r="J205" i="10"/>
  <c r="F209" i="12"/>
  <c r="J201" i="10"/>
  <c r="F205" i="12"/>
  <c r="J197" i="10"/>
  <c r="F201" i="12"/>
  <c r="J193" i="10"/>
  <c r="F197" i="12"/>
  <c r="J189" i="10"/>
  <c r="F193" i="12"/>
  <c r="J185" i="10"/>
  <c r="F189" i="12"/>
  <c r="J181" i="10"/>
  <c r="F185" i="12"/>
  <c r="J177" i="10"/>
  <c r="F181" i="12"/>
  <c r="J173" i="10"/>
  <c r="F177" i="12"/>
  <c r="J169" i="10"/>
  <c r="F173" i="12"/>
  <c r="J165" i="10"/>
  <c r="F169" i="12"/>
  <c r="J161" i="10"/>
  <c r="F165" i="12"/>
  <c r="J157" i="10"/>
  <c r="F161" i="12"/>
  <c r="J153" i="10"/>
  <c r="F157" i="12"/>
  <c r="J149" i="10"/>
  <c r="F153" i="12"/>
  <c r="J145" i="10"/>
  <c r="F149" i="12"/>
  <c r="J141" i="10"/>
  <c r="F145" i="12"/>
  <c r="J137" i="10"/>
  <c r="F141" i="12"/>
  <c r="J133" i="10"/>
  <c r="F137" i="12"/>
  <c r="J129" i="10"/>
  <c r="F133" i="12"/>
  <c r="J125" i="10"/>
  <c r="F129" i="12"/>
  <c r="J121" i="10"/>
  <c r="F125" i="12"/>
  <c r="J117" i="10"/>
  <c r="F121" i="12"/>
  <c r="J113" i="10"/>
  <c r="F117" i="12"/>
  <c r="J109" i="10"/>
  <c r="F113" i="12"/>
  <c r="J105" i="10"/>
  <c r="F109" i="12"/>
  <c r="J101" i="10"/>
  <c r="F105" i="12"/>
  <c r="J97" i="10"/>
  <c r="F101" i="12"/>
  <c r="J93" i="10"/>
  <c r="F97" i="12"/>
  <c r="J89" i="10"/>
  <c r="F93" i="12"/>
  <c r="J85" i="10"/>
  <c r="F89" i="12"/>
  <c r="J81" i="10"/>
  <c r="F85" i="12"/>
  <c r="J77" i="10"/>
  <c r="F81" i="12"/>
  <c r="J73" i="10"/>
  <c r="F77" i="12"/>
  <c r="J69" i="10"/>
  <c r="F73" i="12"/>
  <c r="J65" i="10"/>
  <c r="F69" i="12"/>
  <c r="J61" i="10"/>
  <c r="F65" i="12"/>
  <c r="J57" i="10"/>
  <c r="F61" i="12"/>
  <c r="J53" i="10"/>
  <c r="F57" i="12"/>
  <c r="J49" i="10"/>
  <c r="F53" i="12"/>
  <c r="J45" i="10"/>
  <c r="F49" i="12"/>
  <c r="J41" i="10"/>
  <c r="F45" i="12"/>
  <c r="J37" i="10"/>
  <c r="F41" i="12"/>
  <c r="J33" i="10"/>
  <c r="F37" i="12"/>
  <c r="J29" i="10"/>
  <c r="F33" i="12"/>
  <c r="J25" i="10"/>
  <c r="F29" i="12"/>
  <c r="J21" i="10"/>
  <c r="F25" i="12"/>
  <c r="J17" i="10"/>
  <c r="F21" i="12"/>
  <c r="J13" i="10"/>
  <c r="F17" i="12"/>
  <c r="J9" i="10"/>
  <c r="F13" i="12"/>
  <c r="F9" i="12"/>
  <c r="J5" i="10"/>
  <c r="F5" i="12"/>
  <c r="J2" i="10"/>
  <c r="F2" i="12"/>
  <c r="J348" i="10"/>
  <c r="F352" i="12"/>
  <c r="J344" i="10"/>
  <c r="F348" i="12"/>
  <c r="J340" i="10"/>
  <c r="F344" i="12"/>
  <c r="J336" i="10"/>
  <c r="F340" i="12"/>
  <c r="J332" i="10"/>
  <c r="F336" i="12"/>
  <c r="J328" i="10"/>
  <c r="F332" i="12"/>
  <c r="J324" i="10"/>
  <c r="F328" i="12"/>
  <c r="J320" i="10"/>
  <c r="F324" i="12"/>
  <c r="J316" i="10"/>
  <c r="F320" i="12"/>
  <c r="J312" i="10"/>
  <c r="F316" i="12"/>
  <c r="J308" i="10"/>
  <c r="F312" i="12"/>
  <c r="J304" i="10"/>
  <c r="F308" i="12"/>
  <c r="J300" i="10"/>
  <c r="F304" i="12"/>
  <c r="J296" i="10"/>
  <c r="F300" i="12"/>
  <c r="J292" i="10"/>
  <c r="F296" i="12"/>
  <c r="J288" i="10"/>
  <c r="F292" i="12"/>
  <c r="J284" i="10"/>
  <c r="F288" i="12"/>
  <c r="J280" i="10"/>
  <c r="F284" i="12"/>
  <c r="J276" i="10"/>
  <c r="F280" i="12"/>
  <c r="J272" i="10"/>
  <c r="F276" i="12"/>
  <c r="J268" i="10"/>
  <c r="F272" i="12"/>
  <c r="J264" i="10"/>
  <c r="F268" i="12"/>
  <c r="J260" i="10"/>
  <c r="F264" i="12"/>
  <c r="J256" i="10"/>
  <c r="F260" i="12"/>
  <c r="J252" i="10"/>
  <c r="F256" i="12"/>
  <c r="J248" i="10"/>
  <c r="F252" i="12"/>
  <c r="J244" i="10"/>
  <c r="F248" i="12"/>
  <c r="J240" i="10"/>
  <c r="F244" i="12"/>
  <c r="J236" i="10"/>
  <c r="F240" i="12"/>
  <c r="J232" i="10"/>
  <c r="F236" i="12"/>
  <c r="J228" i="10"/>
  <c r="F232" i="12"/>
  <c r="J224" i="10"/>
  <c r="F228" i="12"/>
  <c r="J220" i="10"/>
  <c r="F224" i="12"/>
  <c r="J216" i="10"/>
  <c r="F220" i="12"/>
  <c r="J212" i="10"/>
  <c r="F216" i="12"/>
  <c r="J208" i="10"/>
  <c r="F212" i="12"/>
  <c r="J204" i="10"/>
  <c r="F208" i="12"/>
  <c r="J200" i="10"/>
  <c r="F204" i="12"/>
  <c r="J196" i="10"/>
  <c r="F200" i="12"/>
  <c r="J192" i="10"/>
  <c r="F196" i="12"/>
  <c r="J188" i="10"/>
  <c r="F192" i="12"/>
  <c r="J184" i="10"/>
  <c r="F188" i="12"/>
  <c r="J180" i="10"/>
  <c r="F184" i="12"/>
  <c r="J176" i="10"/>
  <c r="F180" i="12"/>
  <c r="J172" i="10"/>
  <c r="F176" i="12"/>
  <c r="J168" i="10"/>
  <c r="F172" i="12"/>
  <c r="J164" i="10"/>
  <c r="F168" i="12"/>
  <c r="J160" i="10"/>
  <c r="F164" i="12"/>
  <c r="J156" i="10"/>
  <c r="F160" i="12"/>
  <c r="J152" i="10"/>
  <c r="F156" i="12"/>
  <c r="J148" i="10"/>
  <c r="F152" i="12"/>
  <c r="J144" i="10"/>
  <c r="F148" i="12"/>
  <c r="J140" i="10"/>
  <c r="F144" i="12"/>
  <c r="J136" i="10"/>
  <c r="F140" i="12"/>
  <c r="J132" i="10"/>
  <c r="F136" i="12"/>
  <c r="J128" i="10"/>
  <c r="F132" i="12"/>
  <c r="J124" i="10"/>
  <c r="F128" i="12"/>
  <c r="J120" i="10"/>
  <c r="F124" i="12"/>
  <c r="J116" i="10"/>
  <c r="F120" i="12"/>
  <c r="J112" i="10"/>
  <c r="F116" i="12"/>
  <c r="J108" i="10"/>
  <c r="F112" i="12"/>
  <c r="J104" i="10"/>
  <c r="F108" i="12"/>
  <c r="J100" i="10"/>
  <c r="F104" i="12"/>
  <c r="J96" i="10"/>
  <c r="F100" i="12"/>
  <c r="J92" i="10"/>
  <c r="F96" i="12"/>
  <c r="J88" i="10"/>
  <c r="F92" i="12"/>
  <c r="J84" i="10"/>
  <c r="F88" i="12"/>
  <c r="J80" i="10"/>
  <c r="F84" i="12"/>
  <c r="J76" i="10"/>
  <c r="F80" i="12"/>
  <c r="J72" i="10"/>
  <c r="F76" i="12"/>
  <c r="J68" i="10"/>
  <c r="F72" i="12"/>
  <c r="J64" i="10"/>
  <c r="F68" i="12"/>
  <c r="J60" i="10"/>
  <c r="F64" i="12"/>
  <c r="J56" i="10"/>
  <c r="F60" i="12"/>
  <c r="J52" i="10"/>
  <c r="F56" i="12"/>
  <c r="J48" i="10"/>
  <c r="F52" i="12"/>
  <c r="J44" i="10"/>
  <c r="F48" i="12"/>
  <c r="J40" i="10"/>
  <c r="F44" i="12"/>
  <c r="J36" i="10"/>
  <c r="F40" i="12"/>
  <c r="J32" i="10"/>
  <c r="F36" i="12"/>
  <c r="J28" i="10"/>
  <c r="F32" i="12"/>
  <c r="J24" i="10"/>
  <c r="F28" i="12"/>
  <c r="J20" i="10"/>
  <c r="F24" i="12"/>
  <c r="J16" i="10"/>
  <c r="F20" i="12"/>
  <c r="J12" i="10"/>
  <c r="F16" i="12"/>
  <c r="F12" i="12"/>
  <c r="F8" i="12"/>
  <c r="J4" i="10"/>
  <c r="F4" i="12"/>
  <c r="J351" i="10"/>
  <c r="F355" i="12"/>
  <c r="J347" i="10"/>
  <c r="F351" i="12"/>
  <c r="J343" i="10"/>
  <c r="F347" i="12"/>
  <c r="J339" i="10"/>
  <c r="F343" i="12"/>
  <c r="J335" i="10"/>
  <c r="F339" i="12"/>
  <c r="J331" i="10"/>
  <c r="F335" i="12"/>
  <c r="J327" i="10"/>
  <c r="F331" i="12"/>
  <c r="J323" i="10"/>
  <c r="F327" i="12"/>
  <c r="J319" i="10"/>
  <c r="F323" i="12"/>
  <c r="J315" i="10"/>
  <c r="F319" i="12"/>
  <c r="J311" i="10"/>
  <c r="F315" i="12"/>
  <c r="J307" i="10"/>
  <c r="F311" i="12"/>
  <c r="J303" i="10"/>
  <c r="F307" i="12"/>
  <c r="J299" i="10"/>
  <c r="F303" i="12"/>
  <c r="J295" i="10"/>
  <c r="F299" i="12"/>
  <c r="J291" i="10"/>
  <c r="F295" i="12"/>
  <c r="J287" i="10"/>
  <c r="F291" i="12"/>
  <c r="J283" i="10"/>
  <c r="F287" i="12"/>
  <c r="J279" i="10"/>
  <c r="F283" i="12"/>
  <c r="J275" i="10"/>
  <c r="F279" i="12"/>
  <c r="J271" i="10"/>
  <c r="F275" i="12"/>
  <c r="J267" i="10"/>
  <c r="F271" i="12"/>
  <c r="J263" i="10"/>
  <c r="F267" i="12"/>
  <c r="J259" i="10"/>
  <c r="F263" i="12"/>
  <c r="J255" i="10"/>
  <c r="F259" i="12"/>
  <c r="J251" i="10"/>
  <c r="F255" i="12"/>
  <c r="J247" i="10"/>
  <c r="F251" i="12"/>
  <c r="J243" i="10"/>
  <c r="F247" i="12"/>
  <c r="J239" i="10"/>
  <c r="F243" i="12"/>
  <c r="J235" i="10"/>
  <c r="F239" i="12"/>
  <c r="J231" i="10"/>
  <c r="F235" i="12"/>
  <c r="J227" i="10"/>
  <c r="F231" i="12"/>
  <c r="J223" i="10"/>
  <c r="F227" i="12"/>
  <c r="J219" i="10"/>
  <c r="F223" i="12"/>
  <c r="J215" i="10"/>
  <c r="F219" i="12"/>
  <c r="J211" i="10"/>
  <c r="F215" i="12"/>
  <c r="J207" i="10"/>
  <c r="F211" i="12"/>
  <c r="J203" i="10"/>
  <c r="F207" i="12"/>
  <c r="J199" i="10"/>
  <c r="F203" i="12"/>
  <c r="J195" i="10"/>
  <c r="F199" i="12"/>
  <c r="J191" i="10"/>
  <c r="F195" i="12"/>
  <c r="J187" i="10"/>
  <c r="F191" i="12"/>
  <c r="J183" i="10"/>
  <c r="F187" i="12"/>
  <c r="J179" i="10"/>
  <c r="F183" i="12"/>
  <c r="J175" i="10"/>
  <c r="F179" i="12"/>
  <c r="J171" i="10"/>
  <c r="F175" i="12"/>
  <c r="J167" i="10"/>
  <c r="F171" i="12"/>
  <c r="J163" i="10"/>
  <c r="F167" i="12"/>
  <c r="J159" i="10"/>
  <c r="F163" i="12"/>
  <c r="J155" i="10"/>
  <c r="F159" i="12"/>
  <c r="J151" i="10"/>
  <c r="F155" i="12"/>
  <c r="J147" i="10"/>
  <c r="F151" i="12"/>
  <c r="J143" i="10"/>
  <c r="F147" i="12"/>
  <c r="J139" i="10"/>
  <c r="F143" i="12"/>
  <c r="J135" i="10"/>
  <c r="F139" i="12"/>
  <c r="J131" i="10"/>
  <c r="F135" i="12"/>
  <c r="J127" i="10"/>
  <c r="F131" i="12"/>
  <c r="J123" i="10"/>
  <c r="F127" i="12"/>
  <c r="J119" i="10"/>
  <c r="F123" i="12"/>
  <c r="J115" i="10"/>
  <c r="F119" i="12"/>
  <c r="J111" i="10"/>
  <c r="F115" i="12"/>
  <c r="J107" i="10"/>
  <c r="F111" i="12"/>
  <c r="J103" i="10"/>
  <c r="F107" i="12"/>
  <c r="J99" i="10"/>
  <c r="F103" i="12"/>
  <c r="J95" i="10"/>
  <c r="F99" i="12"/>
  <c r="J91" i="10"/>
  <c r="F95" i="12"/>
  <c r="J87" i="10"/>
  <c r="F91" i="12"/>
  <c r="J83" i="10"/>
  <c r="F87" i="12"/>
  <c r="J79" i="10"/>
  <c r="F83" i="12"/>
  <c r="J75" i="10"/>
  <c r="F79" i="12"/>
  <c r="J71" i="10"/>
  <c r="F75" i="12"/>
  <c r="J67" i="10"/>
  <c r="F71" i="12"/>
  <c r="J63" i="10"/>
  <c r="F67" i="12"/>
  <c r="J59" i="10"/>
  <c r="F63" i="12"/>
  <c r="J55" i="10"/>
  <c r="F59" i="12"/>
  <c r="J51" i="10"/>
  <c r="F55" i="12"/>
  <c r="J47" i="10"/>
  <c r="F51" i="12"/>
  <c r="J43" i="10"/>
  <c r="F47" i="12"/>
  <c r="J39" i="10"/>
  <c r="F43" i="12"/>
  <c r="J35" i="10"/>
  <c r="F39" i="12"/>
  <c r="J31" i="10"/>
  <c r="F35" i="12"/>
  <c r="J27" i="10"/>
  <c r="F31" i="12"/>
  <c r="J23" i="10"/>
  <c r="F27" i="12"/>
  <c r="J19" i="10"/>
  <c r="F23" i="12"/>
  <c r="J15" i="10"/>
  <c r="F19" i="12"/>
  <c r="J11" i="10"/>
  <c r="F15" i="12"/>
  <c r="J8" i="10"/>
  <c r="F11" i="12"/>
  <c r="J7" i="10"/>
  <c r="F7" i="12"/>
  <c r="J3" i="10"/>
  <c r="F3" i="12"/>
  <c r="J350" i="10"/>
  <c r="F354" i="12"/>
  <c r="J346" i="10"/>
  <c r="F350" i="12"/>
  <c r="J342" i="10"/>
  <c r="F346" i="12"/>
  <c r="J338" i="10"/>
  <c r="F342" i="12"/>
  <c r="J334" i="10"/>
  <c r="F338" i="12"/>
  <c r="J330" i="10"/>
  <c r="F334" i="12"/>
  <c r="J326" i="10"/>
  <c r="F330" i="12"/>
  <c r="J322" i="10"/>
  <c r="F326" i="12"/>
  <c r="J318" i="10"/>
  <c r="F322" i="12"/>
  <c r="J314" i="10"/>
  <c r="F318" i="12"/>
  <c r="J310" i="10"/>
  <c r="F314" i="12"/>
  <c r="J306" i="10"/>
  <c r="F310" i="12"/>
  <c r="J302" i="10"/>
  <c r="F306" i="12"/>
  <c r="J298" i="10"/>
  <c r="F302" i="12"/>
  <c r="J294" i="10"/>
  <c r="F298" i="12"/>
  <c r="J290" i="10"/>
  <c r="F294" i="12"/>
  <c r="J286" i="10"/>
  <c r="F290" i="12"/>
  <c r="J282" i="10"/>
  <c r="F286" i="12"/>
  <c r="J278" i="10"/>
  <c r="F282" i="12"/>
  <c r="J274" i="10"/>
  <c r="F278" i="12"/>
  <c r="J270" i="10"/>
  <c r="F274" i="12"/>
  <c r="J266" i="10"/>
  <c r="F270" i="12"/>
  <c r="J262" i="10"/>
  <c r="F266" i="12"/>
  <c r="J258" i="10"/>
  <c r="F262" i="12"/>
  <c r="J254" i="10"/>
  <c r="F258" i="12"/>
  <c r="J250" i="10"/>
  <c r="F254" i="12"/>
  <c r="J246" i="10"/>
  <c r="F250" i="12"/>
  <c r="J242" i="10"/>
  <c r="F246" i="12"/>
  <c r="J238" i="10"/>
  <c r="F242" i="12"/>
  <c r="J234" i="10"/>
  <c r="F238" i="12"/>
  <c r="J230" i="10"/>
  <c r="F234" i="12"/>
  <c r="J226" i="10"/>
  <c r="F230" i="12"/>
  <c r="J222" i="10"/>
  <c r="F226" i="12"/>
  <c r="J218" i="10"/>
  <c r="F222" i="12"/>
  <c r="J214" i="10"/>
  <c r="F218" i="12"/>
  <c r="J210" i="10"/>
  <c r="F214" i="12"/>
  <c r="J206" i="10"/>
  <c r="F210" i="12"/>
  <c r="J202" i="10"/>
  <c r="F206" i="12"/>
  <c r="J198" i="10"/>
  <c r="F202" i="12"/>
  <c r="J194" i="10"/>
  <c r="F198" i="12"/>
  <c r="J190" i="10"/>
  <c r="F194" i="12"/>
  <c r="J186" i="10"/>
  <c r="F190" i="12"/>
  <c r="J182" i="10"/>
  <c r="F186" i="12"/>
  <c r="J178" i="10"/>
  <c r="F182" i="12"/>
  <c r="J174" i="10"/>
  <c r="F178" i="12"/>
  <c r="J170" i="10"/>
  <c r="F174" i="12"/>
  <c r="J166" i="10"/>
  <c r="F170" i="12"/>
  <c r="J162" i="10"/>
  <c r="F166" i="12"/>
  <c r="J158" i="10"/>
  <c r="F162" i="12"/>
  <c r="J154" i="10"/>
  <c r="F158" i="12"/>
  <c r="J150" i="10"/>
  <c r="F154" i="12"/>
  <c r="J146" i="10"/>
  <c r="F150" i="12"/>
  <c r="J142" i="10"/>
  <c r="F146" i="12"/>
  <c r="J138" i="10"/>
  <c r="F142" i="12"/>
  <c r="J134" i="10"/>
  <c r="F138" i="12"/>
  <c r="J130" i="10"/>
  <c r="F134" i="12"/>
  <c r="J126" i="10"/>
  <c r="F130" i="12"/>
  <c r="J122" i="10"/>
  <c r="F126" i="12"/>
  <c r="J118" i="10"/>
  <c r="F122" i="12"/>
  <c r="J114" i="10"/>
  <c r="F118" i="12"/>
  <c r="J110" i="10"/>
  <c r="F114" i="12"/>
  <c r="J106" i="10"/>
  <c r="F110" i="12"/>
  <c r="J102" i="10"/>
  <c r="F106" i="12"/>
  <c r="J98" i="10"/>
  <c r="F102" i="12"/>
  <c r="J94" i="10"/>
  <c r="F98" i="12"/>
  <c r="J90" i="10"/>
  <c r="F94" i="12"/>
  <c r="J86" i="10"/>
  <c r="F90" i="12"/>
  <c r="J82" i="10"/>
  <c r="F86" i="12"/>
  <c r="J78" i="10"/>
  <c r="F82" i="12"/>
  <c r="J74" i="10"/>
  <c r="F78" i="12"/>
  <c r="J70" i="10"/>
  <c r="F74" i="12"/>
  <c r="J66" i="10"/>
  <c r="F70" i="12"/>
  <c r="J62" i="10"/>
  <c r="F66" i="12"/>
  <c r="J58" i="10"/>
  <c r="F62" i="12"/>
  <c r="J54" i="10"/>
  <c r="F58" i="12"/>
  <c r="J50" i="10"/>
  <c r="F54" i="12"/>
  <c r="J46" i="10"/>
  <c r="F50" i="12"/>
  <c r="J42" i="10"/>
  <c r="F46" i="12"/>
  <c r="J38" i="10"/>
  <c r="F42" i="12"/>
  <c r="J34" i="10"/>
  <c r="F38" i="12"/>
  <c r="J30" i="10"/>
  <c r="F34" i="12"/>
  <c r="J26" i="10"/>
  <c r="F30" i="12"/>
  <c r="J22" i="10"/>
  <c r="F26" i="12"/>
  <c r="J18" i="10"/>
  <c r="F22" i="12"/>
  <c r="J14" i="10"/>
  <c r="F18" i="12"/>
  <c r="J10" i="10"/>
  <c r="F14" i="12"/>
  <c r="F10" i="12"/>
  <c r="J6" i="10"/>
  <c r="F6" i="12"/>
  <c r="G2" i="7"/>
  <c r="AK2" i="7"/>
  <c r="AK3" i="7"/>
  <c r="AK4" i="7"/>
  <c r="AK5" i="7"/>
  <c r="AK6" i="7"/>
  <c r="AK7" i="7"/>
  <c r="AK8" i="7"/>
  <c r="AK9" i="7"/>
  <c r="AK10" i="7"/>
  <c r="AK11" i="7"/>
  <c r="AK12" i="7"/>
  <c r="AK13" i="7"/>
  <c r="AK14" i="7"/>
  <c r="AK15" i="7"/>
  <c r="AK16" i="7"/>
  <c r="AK17" i="7"/>
  <c r="AK18" i="7"/>
  <c r="AK19" i="7"/>
  <c r="AK20" i="7"/>
  <c r="AK21" i="7"/>
  <c r="AK22" i="7"/>
  <c r="AK23" i="7"/>
  <c r="AK24" i="7"/>
  <c r="AK25" i="7"/>
  <c r="AK26" i="7"/>
  <c r="AK27" i="7"/>
  <c r="AK28" i="7"/>
  <c r="AK29" i="7"/>
  <c r="AK30" i="7"/>
  <c r="AK31" i="7"/>
  <c r="AK32" i="7"/>
  <c r="AK33" i="7"/>
  <c r="AK34" i="7"/>
  <c r="AK35" i="7"/>
  <c r="AK36" i="7"/>
  <c r="AK37" i="7"/>
  <c r="AK38" i="7"/>
  <c r="AK39" i="7"/>
  <c r="AK40" i="7"/>
  <c r="AK41" i="7"/>
  <c r="AK42" i="7"/>
  <c r="AK43" i="7"/>
  <c r="AK44" i="7"/>
  <c r="AK45" i="7"/>
  <c r="AK46" i="7"/>
  <c r="AK47" i="7"/>
  <c r="AK48" i="7"/>
  <c r="AK49" i="7"/>
  <c r="AK50" i="7"/>
  <c r="AK51" i="7"/>
  <c r="AK52" i="7"/>
  <c r="AK53" i="7"/>
  <c r="AK54" i="7"/>
  <c r="AK55" i="7"/>
  <c r="AK56" i="7"/>
  <c r="AK57" i="7"/>
  <c r="AK58" i="7"/>
  <c r="AK59" i="7"/>
  <c r="AK60" i="7"/>
  <c r="AK61" i="7"/>
  <c r="AK62" i="7"/>
  <c r="AK63" i="7"/>
  <c r="AK64" i="7"/>
  <c r="AK65" i="7"/>
  <c r="AK66" i="7"/>
  <c r="AK67" i="7"/>
  <c r="AK68" i="7"/>
  <c r="AK69" i="7"/>
  <c r="AK70" i="7"/>
  <c r="AK71" i="7"/>
  <c r="AK72" i="7"/>
  <c r="AK73" i="7"/>
  <c r="AK74" i="7"/>
  <c r="AK75" i="7"/>
  <c r="AK76" i="7"/>
  <c r="AK77" i="7"/>
  <c r="AK78" i="7"/>
  <c r="AK79" i="7"/>
  <c r="AK80" i="7"/>
  <c r="AK81" i="7"/>
  <c r="AK82" i="7"/>
  <c r="AK83" i="7"/>
  <c r="AK84" i="7"/>
  <c r="AK85" i="7"/>
  <c r="AK86" i="7"/>
  <c r="AK87" i="7"/>
  <c r="AK88" i="7"/>
  <c r="AK89" i="7"/>
  <c r="AK90" i="7"/>
  <c r="AK91" i="7"/>
  <c r="AK92" i="7"/>
  <c r="AK93" i="7"/>
  <c r="AK94" i="7"/>
  <c r="AK95" i="7"/>
  <c r="AK96" i="7"/>
  <c r="AK97" i="7"/>
  <c r="AK98" i="7"/>
  <c r="AK99" i="7"/>
  <c r="AK100" i="7"/>
  <c r="AK101" i="7"/>
  <c r="AK102" i="7"/>
  <c r="AK103" i="7"/>
  <c r="AK104" i="7"/>
  <c r="AK105" i="7"/>
  <c r="AK106" i="7"/>
  <c r="AK107" i="7"/>
  <c r="AK108" i="7"/>
  <c r="AK109" i="7"/>
  <c r="AK110" i="7"/>
  <c r="AK111" i="7"/>
  <c r="AK112" i="7"/>
  <c r="AK113" i="7"/>
  <c r="AK114" i="7"/>
  <c r="AK115" i="7"/>
  <c r="AK116" i="7"/>
  <c r="AK117" i="7"/>
  <c r="AK118" i="7"/>
  <c r="AK119" i="7"/>
  <c r="AK120" i="7"/>
  <c r="AK121" i="7"/>
  <c r="AK122" i="7"/>
  <c r="AK123" i="7"/>
  <c r="AK124" i="7"/>
  <c r="AK125" i="7"/>
  <c r="AK126" i="7"/>
  <c r="AK127" i="7"/>
  <c r="AK128" i="7"/>
  <c r="AK129" i="7"/>
  <c r="AK130" i="7"/>
  <c r="AK131" i="7"/>
  <c r="AK132" i="7"/>
  <c r="AK133" i="7"/>
  <c r="AK134" i="7"/>
  <c r="AK135" i="7"/>
  <c r="AK136" i="7"/>
  <c r="AK137" i="7"/>
  <c r="AK138" i="7"/>
  <c r="AK139" i="7"/>
  <c r="AK140" i="7"/>
  <c r="AK141" i="7"/>
  <c r="AK142" i="7"/>
  <c r="AK143" i="7"/>
  <c r="AK144" i="7"/>
  <c r="AK145" i="7"/>
  <c r="AK146" i="7"/>
  <c r="AK147" i="7"/>
  <c r="AK148" i="7"/>
  <c r="AK149" i="7"/>
  <c r="AK150" i="7"/>
  <c r="AK151" i="7"/>
  <c r="AK152" i="7"/>
  <c r="AK153" i="7"/>
  <c r="AK154" i="7"/>
  <c r="AK155" i="7"/>
  <c r="AK156" i="7"/>
  <c r="AK157" i="7"/>
  <c r="AK158" i="7"/>
  <c r="AK159" i="7"/>
  <c r="AK160" i="7"/>
  <c r="AK161" i="7"/>
  <c r="AK162" i="7"/>
  <c r="AK163" i="7"/>
  <c r="AK164" i="7"/>
  <c r="AK165" i="7"/>
  <c r="AK166" i="7"/>
  <c r="AK167" i="7"/>
  <c r="AK168" i="7"/>
  <c r="AK169" i="7"/>
  <c r="AK170" i="7"/>
  <c r="AK171" i="7"/>
  <c r="AK172" i="7"/>
  <c r="AK173" i="7"/>
  <c r="AK174" i="7"/>
  <c r="AK175" i="7"/>
  <c r="AK176" i="7"/>
  <c r="AK177" i="7"/>
  <c r="AK178" i="7"/>
  <c r="AK179" i="7"/>
  <c r="AK180" i="7"/>
  <c r="AK181" i="7"/>
  <c r="AK182" i="7"/>
  <c r="AK183" i="7"/>
  <c r="AK184" i="7"/>
  <c r="AK185" i="7"/>
  <c r="AK186" i="7"/>
  <c r="AK187" i="7"/>
  <c r="AK188" i="7"/>
  <c r="AK189" i="7"/>
  <c r="AK190" i="7"/>
  <c r="AK191" i="7"/>
  <c r="AK192" i="7"/>
  <c r="AK193" i="7"/>
  <c r="AK194" i="7"/>
  <c r="AK195" i="7"/>
  <c r="AK196" i="7"/>
  <c r="AK197" i="7"/>
  <c r="AK198" i="7"/>
  <c r="AK199" i="7"/>
  <c r="AK200" i="7"/>
  <c r="AK201" i="7"/>
  <c r="AK202" i="7"/>
  <c r="AK203" i="7"/>
  <c r="AK204" i="7"/>
  <c r="AK205" i="7"/>
  <c r="AK206" i="7"/>
  <c r="AK207" i="7"/>
  <c r="AK208" i="7"/>
  <c r="AK209" i="7"/>
  <c r="AK210" i="7"/>
  <c r="AK211" i="7"/>
  <c r="AK212" i="7"/>
  <c r="AK213" i="7"/>
  <c r="AK214" i="7"/>
  <c r="AK215" i="7"/>
  <c r="AK216" i="7"/>
  <c r="AK217" i="7"/>
  <c r="AK218" i="7"/>
  <c r="AK219" i="7"/>
  <c r="AK220" i="7"/>
  <c r="AK221" i="7"/>
  <c r="AK222" i="7"/>
  <c r="AK223" i="7"/>
  <c r="AK224" i="7"/>
  <c r="AK225" i="7"/>
  <c r="AK226" i="7"/>
  <c r="AK227" i="7"/>
  <c r="AK228" i="7"/>
  <c r="AK229" i="7"/>
  <c r="AK230" i="7"/>
  <c r="AK231" i="7"/>
  <c r="AK232" i="7"/>
  <c r="AK233" i="7"/>
  <c r="AK234" i="7"/>
  <c r="AK235" i="7"/>
  <c r="AK236" i="7"/>
  <c r="AK237" i="7"/>
  <c r="AK238" i="7"/>
  <c r="AK239" i="7"/>
  <c r="AK240" i="7"/>
  <c r="AK241" i="7"/>
  <c r="AK242" i="7"/>
  <c r="AK243" i="7"/>
  <c r="AK244" i="7"/>
  <c r="AK245" i="7"/>
  <c r="AK246" i="7"/>
  <c r="AK247" i="7"/>
  <c r="AK248" i="7"/>
  <c r="AK249" i="7"/>
  <c r="AK250" i="7"/>
  <c r="AK251" i="7"/>
  <c r="AK252" i="7"/>
  <c r="AK253" i="7"/>
  <c r="AK254" i="7"/>
  <c r="AK255" i="7"/>
  <c r="AK256" i="7"/>
  <c r="AK257" i="7"/>
  <c r="AK258" i="7"/>
  <c r="AK259" i="7"/>
  <c r="AK260" i="7"/>
  <c r="AK261" i="7"/>
  <c r="AK262" i="7"/>
  <c r="AK263" i="7"/>
  <c r="AK264" i="7"/>
  <c r="AK265" i="7"/>
  <c r="AK266" i="7"/>
  <c r="AK267" i="7"/>
  <c r="AK268" i="7"/>
  <c r="AK269" i="7"/>
  <c r="AK270" i="7"/>
  <c r="AK271" i="7"/>
  <c r="AK272" i="7"/>
  <c r="AK273" i="7"/>
  <c r="AK274" i="7"/>
  <c r="AK275" i="7"/>
  <c r="AK276" i="7"/>
  <c r="AK277" i="7"/>
  <c r="AK278" i="7"/>
  <c r="AK279" i="7"/>
  <c r="AK280" i="7"/>
  <c r="AK281" i="7"/>
  <c r="AK282" i="7"/>
  <c r="AK283" i="7"/>
  <c r="AK284" i="7"/>
  <c r="AK285" i="7"/>
  <c r="AK286" i="7"/>
  <c r="AK287" i="7"/>
  <c r="AK288" i="7"/>
  <c r="AK289" i="7"/>
  <c r="AK290" i="7"/>
  <c r="AK291" i="7"/>
  <c r="AK292" i="7"/>
  <c r="AK293" i="7"/>
  <c r="AK294" i="7"/>
  <c r="AK295" i="7"/>
  <c r="AK296" i="7"/>
  <c r="AK297" i="7"/>
  <c r="AK298" i="7"/>
  <c r="AK299" i="7"/>
  <c r="AK300" i="7"/>
  <c r="AK301" i="7"/>
  <c r="AK302" i="7"/>
  <c r="AK303" i="7"/>
  <c r="AK304" i="7"/>
  <c r="AK305" i="7"/>
  <c r="AK306" i="7"/>
  <c r="AK307" i="7"/>
  <c r="AK308" i="7"/>
  <c r="AK309" i="7"/>
  <c r="AK310" i="7"/>
  <c r="AK311" i="7"/>
  <c r="AK312" i="7"/>
  <c r="AK313" i="7"/>
  <c r="AK314" i="7"/>
  <c r="AK315" i="7"/>
  <c r="AK316" i="7"/>
  <c r="AK317" i="7"/>
  <c r="AK318" i="7"/>
  <c r="AK319" i="7"/>
  <c r="AK320" i="7"/>
  <c r="AK321" i="7"/>
  <c r="AK322" i="7"/>
  <c r="AK323" i="7"/>
  <c r="AK324" i="7"/>
  <c r="AK325" i="7"/>
  <c r="AK326" i="7"/>
  <c r="AK327" i="7"/>
  <c r="AK328" i="7"/>
  <c r="AK329" i="7"/>
  <c r="AK330" i="7"/>
  <c r="AK331" i="7"/>
  <c r="AK332" i="7"/>
  <c r="AK333" i="7"/>
  <c r="AK334" i="7"/>
  <c r="AK335" i="7"/>
  <c r="AK336" i="7"/>
  <c r="AK337" i="7"/>
  <c r="AK338" i="7"/>
  <c r="AK339" i="7"/>
  <c r="AK340" i="7"/>
  <c r="AK341" i="7"/>
  <c r="AK342" i="7"/>
  <c r="AK343" i="7"/>
  <c r="AK344" i="7"/>
  <c r="AK345" i="7"/>
  <c r="AK346" i="7"/>
  <c r="AK347" i="7"/>
  <c r="AK348" i="7"/>
  <c r="AK349" i="7"/>
  <c r="AK350" i="7"/>
  <c r="AK351" i="7"/>
  <c r="AK352" i="7"/>
  <c r="AK353" i="7"/>
  <c r="AK354" i="7"/>
  <c r="AK355" i="7"/>
  <c r="AE2" i="7"/>
  <c r="AE3" i="7"/>
  <c r="AE4" i="7"/>
  <c r="AE5" i="7"/>
  <c r="AE6" i="7"/>
  <c r="AE7" i="7"/>
  <c r="AE8" i="7"/>
  <c r="AE9" i="7"/>
  <c r="AE10" i="7"/>
  <c r="AE11" i="7"/>
  <c r="AE12" i="7"/>
  <c r="AE13" i="7"/>
  <c r="AE14" i="7"/>
  <c r="AE15" i="7"/>
  <c r="AE16" i="7"/>
  <c r="AE17" i="7"/>
  <c r="AE18" i="7"/>
  <c r="AE19" i="7"/>
  <c r="AE20" i="7"/>
  <c r="AE21" i="7"/>
  <c r="AE22" i="7"/>
  <c r="AE23" i="7"/>
  <c r="AE24"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E50" i="7"/>
  <c r="AE51" i="7"/>
  <c r="AE52" i="7"/>
  <c r="AE53" i="7"/>
  <c r="AE54" i="7"/>
  <c r="AE55" i="7"/>
  <c r="AE56" i="7"/>
  <c r="AE57" i="7"/>
  <c r="AE58" i="7"/>
  <c r="AE59" i="7"/>
  <c r="AE60" i="7"/>
  <c r="AE61" i="7"/>
  <c r="AE62" i="7"/>
  <c r="AE63" i="7"/>
  <c r="AE64" i="7"/>
  <c r="AE65" i="7"/>
  <c r="AE66" i="7"/>
  <c r="AE67" i="7"/>
  <c r="AE68" i="7"/>
  <c r="AE69" i="7"/>
  <c r="AE70" i="7"/>
  <c r="AE71" i="7"/>
  <c r="AE72" i="7"/>
  <c r="AE73" i="7"/>
  <c r="AE74" i="7"/>
  <c r="AE75" i="7"/>
  <c r="AE76" i="7"/>
  <c r="AE77" i="7"/>
  <c r="AE78" i="7"/>
  <c r="AE79" i="7"/>
  <c r="AE80" i="7"/>
  <c r="AE81" i="7"/>
  <c r="AE82" i="7"/>
  <c r="AE83" i="7"/>
  <c r="AE84" i="7"/>
  <c r="AE85" i="7"/>
  <c r="AE86" i="7"/>
  <c r="AE87" i="7"/>
  <c r="AE88" i="7"/>
  <c r="AE89" i="7"/>
  <c r="AE90" i="7"/>
  <c r="AE91" i="7"/>
  <c r="AE92" i="7"/>
  <c r="AE93" i="7"/>
  <c r="AE94" i="7"/>
  <c r="AE95" i="7"/>
  <c r="AE96" i="7"/>
  <c r="AE97" i="7"/>
  <c r="AE98" i="7"/>
  <c r="AE99" i="7"/>
  <c r="AE100" i="7"/>
  <c r="AE101" i="7"/>
  <c r="AE102" i="7"/>
  <c r="AE103" i="7"/>
  <c r="AE104" i="7"/>
  <c r="AE105" i="7"/>
  <c r="AE106" i="7"/>
  <c r="AE107" i="7"/>
  <c r="AE108" i="7"/>
  <c r="AE109" i="7"/>
  <c r="AE110" i="7"/>
  <c r="AE111" i="7"/>
  <c r="AE112" i="7"/>
  <c r="AE113" i="7"/>
  <c r="AE114" i="7"/>
  <c r="AE115" i="7"/>
  <c r="AE116" i="7"/>
  <c r="AE117" i="7"/>
  <c r="AE118" i="7"/>
  <c r="AE119" i="7"/>
  <c r="AE120" i="7"/>
  <c r="AE121" i="7"/>
  <c r="AE122" i="7"/>
  <c r="AE123" i="7"/>
  <c r="AE124" i="7"/>
  <c r="AE125" i="7"/>
  <c r="AE126" i="7"/>
  <c r="AE127" i="7"/>
  <c r="AE128" i="7"/>
  <c r="AE129" i="7"/>
  <c r="AE130" i="7"/>
  <c r="AE131" i="7"/>
  <c r="AE132" i="7"/>
  <c r="AE133" i="7"/>
  <c r="AE134" i="7"/>
  <c r="AE135" i="7"/>
  <c r="AE136" i="7"/>
  <c r="AE137" i="7"/>
  <c r="AE138" i="7"/>
  <c r="AE139" i="7"/>
  <c r="AE140" i="7"/>
  <c r="AE141" i="7"/>
  <c r="AE142" i="7"/>
  <c r="AE143" i="7"/>
  <c r="AE144" i="7"/>
  <c r="AE145" i="7"/>
  <c r="AE146" i="7"/>
  <c r="AE147" i="7"/>
  <c r="AE148" i="7"/>
  <c r="AE149" i="7"/>
  <c r="AE150" i="7"/>
  <c r="AE151" i="7"/>
  <c r="AE152" i="7"/>
  <c r="AE153" i="7"/>
  <c r="AE154" i="7"/>
  <c r="AE155" i="7"/>
  <c r="AE156" i="7"/>
  <c r="AE157" i="7"/>
  <c r="AE158" i="7"/>
  <c r="AE159" i="7"/>
  <c r="AE160" i="7"/>
  <c r="AE161" i="7"/>
  <c r="AE162" i="7"/>
  <c r="AE163" i="7"/>
  <c r="AE164" i="7"/>
  <c r="AE165" i="7"/>
  <c r="AE166" i="7"/>
  <c r="AE167" i="7"/>
  <c r="AE168" i="7"/>
  <c r="AE169" i="7"/>
  <c r="AE170" i="7"/>
  <c r="AE171" i="7"/>
  <c r="AE172" i="7"/>
  <c r="AE173" i="7"/>
  <c r="AE174" i="7"/>
  <c r="AE175" i="7"/>
  <c r="AE176" i="7"/>
  <c r="AE177" i="7"/>
  <c r="AE178" i="7"/>
  <c r="AE179" i="7"/>
  <c r="AE180" i="7"/>
  <c r="AE181" i="7"/>
  <c r="AE182" i="7"/>
  <c r="AE183" i="7"/>
  <c r="AE184" i="7"/>
  <c r="AE185" i="7"/>
  <c r="AE186" i="7"/>
  <c r="AE187" i="7"/>
  <c r="AE188" i="7"/>
  <c r="AE189" i="7"/>
  <c r="AE190" i="7"/>
  <c r="AE191" i="7"/>
  <c r="AE192" i="7"/>
  <c r="AE193" i="7"/>
  <c r="AE194" i="7"/>
  <c r="AE195" i="7"/>
  <c r="AE196" i="7"/>
  <c r="AE197" i="7"/>
  <c r="AE198" i="7"/>
  <c r="AE199" i="7"/>
  <c r="AE200" i="7"/>
  <c r="AE201" i="7"/>
  <c r="AE202" i="7"/>
  <c r="AE203" i="7"/>
  <c r="AE204" i="7"/>
  <c r="AE205" i="7"/>
  <c r="AE206" i="7"/>
  <c r="AE207" i="7"/>
  <c r="AE208" i="7"/>
  <c r="AE209" i="7"/>
  <c r="AE210" i="7"/>
  <c r="AE211" i="7"/>
  <c r="AE212" i="7"/>
  <c r="AE213" i="7"/>
  <c r="AE214" i="7"/>
  <c r="AE215" i="7"/>
  <c r="AE216" i="7"/>
  <c r="AE217" i="7"/>
  <c r="AE218" i="7"/>
  <c r="AE219" i="7"/>
  <c r="AE220" i="7"/>
  <c r="AE221" i="7"/>
  <c r="AE222" i="7"/>
  <c r="AE223" i="7"/>
  <c r="AE224" i="7"/>
  <c r="AE225" i="7"/>
  <c r="AE226" i="7"/>
  <c r="AE227" i="7"/>
  <c r="AE228" i="7"/>
  <c r="AE229" i="7"/>
  <c r="AE230" i="7"/>
  <c r="AE231" i="7"/>
  <c r="AE232" i="7"/>
  <c r="AE233" i="7"/>
  <c r="AE234" i="7"/>
  <c r="AE235" i="7"/>
  <c r="AE236" i="7"/>
  <c r="AE237" i="7"/>
  <c r="AE238" i="7"/>
  <c r="AE239" i="7"/>
  <c r="AE240" i="7"/>
  <c r="AE241" i="7"/>
  <c r="AE242" i="7"/>
  <c r="AE243" i="7"/>
  <c r="AE244" i="7"/>
  <c r="AE245" i="7"/>
  <c r="AE246" i="7"/>
  <c r="AE247" i="7"/>
  <c r="AE248" i="7"/>
  <c r="AE249" i="7"/>
  <c r="AE250" i="7"/>
  <c r="AE251" i="7"/>
  <c r="AE252" i="7"/>
  <c r="AE253" i="7"/>
  <c r="AE254" i="7"/>
  <c r="AE255" i="7"/>
  <c r="AE256" i="7"/>
  <c r="AE257" i="7"/>
  <c r="AE258" i="7"/>
  <c r="AE259" i="7"/>
  <c r="AE260" i="7"/>
  <c r="AE261" i="7"/>
  <c r="AE262" i="7"/>
  <c r="AE263" i="7"/>
  <c r="AE264" i="7"/>
  <c r="AE265" i="7"/>
  <c r="AE266" i="7"/>
  <c r="AE267" i="7"/>
  <c r="AE268" i="7"/>
  <c r="AE269" i="7"/>
  <c r="AE270" i="7"/>
  <c r="AE271" i="7"/>
  <c r="AE272" i="7"/>
  <c r="AE273" i="7"/>
  <c r="AE274" i="7"/>
  <c r="AE275" i="7"/>
  <c r="AE276" i="7"/>
  <c r="AE277" i="7"/>
  <c r="AE278" i="7"/>
  <c r="AE279" i="7"/>
  <c r="AE280" i="7"/>
  <c r="AE281" i="7"/>
  <c r="AE282" i="7"/>
  <c r="AE283" i="7"/>
  <c r="AE284" i="7"/>
  <c r="AE285" i="7"/>
  <c r="AE286" i="7"/>
  <c r="AE287" i="7"/>
  <c r="AE288" i="7"/>
  <c r="AE289" i="7"/>
  <c r="AE290" i="7"/>
  <c r="AE291" i="7"/>
  <c r="AE292" i="7"/>
  <c r="AE293" i="7"/>
  <c r="AE294" i="7"/>
  <c r="AE295" i="7"/>
  <c r="AE296" i="7"/>
  <c r="AE297" i="7"/>
  <c r="AE298" i="7"/>
  <c r="AE299" i="7"/>
  <c r="AE300" i="7"/>
  <c r="AE301" i="7"/>
  <c r="AE302" i="7"/>
  <c r="AE303" i="7"/>
  <c r="AE304" i="7"/>
  <c r="AE305" i="7"/>
  <c r="AE306" i="7"/>
  <c r="AE307" i="7"/>
  <c r="AE308" i="7"/>
  <c r="AE309" i="7"/>
  <c r="AE310" i="7"/>
  <c r="AE311" i="7"/>
  <c r="AE312" i="7"/>
  <c r="AE313" i="7"/>
  <c r="AE314" i="7"/>
  <c r="AE315" i="7"/>
  <c r="AE316" i="7"/>
  <c r="AE317" i="7"/>
  <c r="AE318" i="7"/>
  <c r="AE319" i="7"/>
  <c r="AE320" i="7"/>
  <c r="AE321" i="7"/>
  <c r="AE322" i="7"/>
  <c r="AE323" i="7"/>
  <c r="AE324" i="7"/>
  <c r="AE325" i="7"/>
  <c r="AE326" i="7"/>
  <c r="AE327" i="7"/>
  <c r="AE328" i="7"/>
  <c r="AE329" i="7"/>
  <c r="AE330" i="7"/>
  <c r="AE331" i="7"/>
  <c r="AE332" i="7"/>
  <c r="AE333" i="7"/>
  <c r="AE334" i="7"/>
  <c r="AE335" i="7"/>
  <c r="AE336" i="7"/>
  <c r="AE337" i="7"/>
  <c r="AE338" i="7"/>
  <c r="AE339" i="7"/>
  <c r="AE340" i="7"/>
  <c r="AE341" i="7"/>
  <c r="AE342" i="7"/>
  <c r="AE343" i="7"/>
  <c r="AE344" i="7"/>
  <c r="AE345" i="7"/>
  <c r="AE346" i="7"/>
  <c r="AE347" i="7"/>
  <c r="AE348" i="7"/>
  <c r="AE349" i="7"/>
  <c r="AE350" i="7"/>
  <c r="AE351" i="7"/>
  <c r="AE352" i="7"/>
  <c r="AE353" i="7"/>
  <c r="AE354" i="7"/>
  <c r="AE355"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Y32" i="7"/>
  <c r="Y33" i="7"/>
  <c r="Y34" i="7"/>
  <c r="Y35" i="7"/>
  <c r="Y36" i="7"/>
  <c r="Y37" i="7"/>
  <c r="Y38" i="7"/>
  <c r="Y39" i="7"/>
  <c r="Y40" i="7"/>
  <c r="Y41" i="7"/>
  <c r="Y42" i="7"/>
  <c r="Y43" i="7"/>
  <c r="Y44" i="7"/>
  <c r="Y45" i="7"/>
  <c r="Y46" i="7"/>
  <c r="Y47" i="7"/>
  <c r="Y48" i="7"/>
  <c r="Y49" i="7"/>
  <c r="Y50" i="7"/>
  <c r="Y51" i="7"/>
  <c r="Y52" i="7"/>
  <c r="Y53" i="7"/>
  <c r="Y54" i="7"/>
  <c r="Y55" i="7"/>
  <c r="Y56" i="7"/>
  <c r="Y57" i="7"/>
  <c r="Y58" i="7"/>
  <c r="Y59" i="7"/>
  <c r="Y60" i="7"/>
  <c r="Y61" i="7"/>
  <c r="Y62" i="7"/>
  <c r="Y63" i="7"/>
  <c r="Y64" i="7"/>
  <c r="Y65" i="7"/>
  <c r="Y66" i="7"/>
  <c r="Y67" i="7"/>
  <c r="Y68" i="7"/>
  <c r="Y69" i="7"/>
  <c r="Y70" i="7"/>
  <c r="Y71" i="7"/>
  <c r="Y72" i="7"/>
  <c r="Y73" i="7"/>
  <c r="Y74" i="7"/>
  <c r="Y75" i="7"/>
  <c r="Y76" i="7"/>
  <c r="Y77" i="7"/>
  <c r="Y78" i="7"/>
  <c r="Y79" i="7"/>
  <c r="Y80" i="7"/>
  <c r="Y81" i="7"/>
  <c r="Y82" i="7"/>
  <c r="Y83" i="7"/>
  <c r="Y84" i="7"/>
  <c r="Y85" i="7"/>
  <c r="Y86" i="7"/>
  <c r="Y87" i="7"/>
  <c r="Y88" i="7"/>
  <c r="Y89" i="7"/>
  <c r="Y90" i="7"/>
  <c r="Y91" i="7"/>
  <c r="Y92" i="7"/>
  <c r="Y93" i="7"/>
  <c r="Y94" i="7"/>
  <c r="Y95" i="7"/>
  <c r="Y96" i="7"/>
  <c r="Y97" i="7"/>
  <c r="Y98" i="7"/>
  <c r="Y99" i="7"/>
  <c r="Y100" i="7"/>
  <c r="Y101" i="7"/>
  <c r="Y102" i="7"/>
  <c r="Y103" i="7"/>
  <c r="Y104" i="7"/>
  <c r="Y105" i="7"/>
  <c r="Y106" i="7"/>
  <c r="Y107" i="7"/>
  <c r="Y108" i="7"/>
  <c r="Y109" i="7"/>
  <c r="Y110" i="7"/>
  <c r="Y111" i="7"/>
  <c r="Y112" i="7"/>
  <c r="Y113" i="7"/>
  <c r="Y114" i="7"/>
  <c r="Y115" i="7"/>
  <c r="Y116" i="7"/>
  <c r="Y117" i="7"/>
  <c r="Y118" i="7"/>
  <c r="Y119" i="7"/>
  <c r="Y120" i="7"/>
  <c r="Y121" i="7"/>
  <c r="Y122" i="7"/>
  <c r="Y123" i="7"/>
  <c r="Y124" i="7"/>
  <c r="Y125" i="7"/>
  <c r="Y126" i="7"/>
  <c r="Y127" i="7"/>
  <c r="Y128" i="7"/>
  <c r="Y129" i="7"/>
  <c r="Y130" i="7"/>
  <c r="Y131" i="7"/>
  <c r="Y132" i="7"/>
  <c r="Y133" i="7"/>
  <c r="Y134" i="7"/>
  <c r="Y135" i="7"/>
  <c r="Y136" i="7"/>
  <c r="Y137" i="7"/>
  <c r="Y138" i="7"/>
  <c r="Y139" i="7"/>
  <c r="Y140" i="7"/>
  <c r="Y141" i="7"/>
  <c r="Y142" i="7"/>
  <c r="Y143" i="7"/>
  <c r="Y144" i="7"/>
  <c r="Y145" i="7"/>
  <c r="Y146" i="7"/>
  <c r="Y147" i="7"/>
  <c r="Y148" i="7"/>
  <c r="Y149" i="7"/>
  <c r="Y150" i="7"/>
  <c r="Y151" i="7"/>
  <c r="Y152" i="7"/>
  <c r="Y153" i="7"/>
  <c r="Y154" i="7"/>
  <c r="Y155" i="7"/>
  <c r="Y156" i="7"/>
  <c r="Y157" i="7"/>
  <c r="Y158" i="7"/>
  <c r="Y159" i="7"/>
  <c r="Y160" i="7"/>
  <c r="Y161" i="7"/>
  <c r="Y162" i="7"/>
  <c r="Y163" i="7"/>
  <c r="Y164" i="7"/>
  <c r="Y165" i="7"/>
  <c r="Y166" i="7"/>
  <c r="Y167" i="7"/>
  <c r="Y168" i="7"/>
  <c r="Y169" i="7"/>
  <c r="Y170" i="7"/>
  <c r="Y171" i="7"/>
  <c r="Y172" i="7"/>
  <c r="Y173" i="7"/>
  <c r="Y174" i="7"/>
  <c r="Y175" i="7"/>
  <c r="Y176" i="7"/>
  <c r="Y177" i="7"/>
  <c r="Y178" i="7"/>
  <c r="Y179" i="7"/>
  <c r="Y180" i="7"/>
  <c r="Y181" i="7"/>
  <c r="Y182" i="7"/>
  <c r="Y183" i="7"/>
  <c r="Y184" i="7"/>
  <c r="Y185" i="7"/>
  <c r="Y186" i="7"/>
  <c r="Y187" i="7"/>
  <c r="Y188" i="7"/>
  <c r="Y189" i="7"/>
  <c r="Y190" i="7"/>
  <c r="Y191" i="7"/>
  <c r="Y192" i="7"/>
  <c r="Y193" i="7"/>
  <c r="Y194" i="7"/>
  <c r="Y195" i="7"/>
  <c r="Y196" i="7"/>
  <c r="Y197" i="7"/>
  <c r="Y198" i="7"/>
  <c r="Y199" i="7"/>
  <c r="Y200" i="7"/>
  <c r="Y201" i="7"/>
  <c r="Y202" i="7"/>
  <c r="Y203" i="7"/>
  <c r="Y204" i="7"/>
  <c r="Y205" i="7"/>
  <c r="Y206" i="7"/>
  <c r="Y207" i="7"/>
  <c r="Y208" i="7"/>
  <c r="Y209" i="7"/>
  <c r="Y210" i="7"/>
  <c r="Y211" i="7"/>
  <c r="Y212" i="7"/>
  <c r="Y213" i="7"/>
  <c r="Y214" i="7"/>
  <c r="Y215" i="7"/>
  <c r="Y216" i="7"/>
  <c r="Y217" i="7"/>
  <c r="Y218" i="7"/>
  <c r="Y219" i="7"/>
  <c r="Y220" i="7"/>
  <c r="Y221" i="7"/>
  <c r="Y222" i="7"/>
  <c r="Y223" i="7"/>
  <c r="Y224" i="7"/>
  <c r="Y225" i="7"/>
  <c r="Y226" i="7"/>
  <c r="Y227" i="7"/>
  <c r="Y228" i="7"/>
  <c r="Y229" i="7"/>
  <c r="Y230" i="7"/>
  <c r="Y231" i="7"/>
  <c r="Y232" i="7"/>
  <c r="Y233" i="7"/>
  <c r="Y234" i="7"/>
  <c r="Y235" i="7"/>
  <c r="Y236" i="7"/>
  <c r="Y237" i="7"/>
  <c r="Y238" i="7"/>
  <c r="Y239" i="7"/>
  <c r="Y240" i="7"/>
  <c r="Y241" i="7"/>
  <c r="Y242" i="7"/>
  <c r="Y243" i="7"/>
  <c r="Y244" i="7"/>
  <c r="Y245" i="7"/>
  <c r="Y246" i="7"/>
  <c r="Y247" i="7"/>
  <c r="Y248" i="7"/>
  <c r="Y249" i="7"/>
  <c r="Y250" i="7"/>
  <c r="Y251" i="7"/>
  <c r="Y252" i="7"/>
  <c r="Y253" i="7"/>
  <c r="Y254" i="7"/>
  <c r="Y255" i="7"/>
  <c r="Y256" i="7"/>
  <c r="Y257" i="7"/>
  <c r="Y258" i="7"/>
  <c r="Y259" i="7"/>
  <c r="Y260" i="7"/>
  <c r="Y261" i="7"/>
  <c r="Y262" i="7"/>
  <c r="Y263" i="7"/>
  <c r="Y264" i="7"/>
  <c r="Y265" i="7"/>
  <c r="Y266" i="7"/>
  <c r="Y267" i="7"/>
  <c r="Y268" i="7"/>
  <c r="Y269" i="7"/>
  <c r="Y270" i="7"/>
  <c r="Y271" i="7"/>
  <c r="Y272" i="7"/>
  <c r="Y273" i="7"/>
  <c r="Y274" i="7"/>
  <c r="Y275" i="7"/>
  <c r="Y276" i="7"/>
  <c r="Y277" i="7"/>
  <c r="Y278" i="7"/>
  <c r="Y279" i="7"/>
  <c r="Y280" i="7"/>
  <c r="Y281" i="7"/>
  <c r="Y282" i="7"/>
  <c r="Y283" i="7"/>
  <c r="Y284" i="7"/>
  <c r="Y285" i="7"/>
  <c r="Y286" i="7"/>
  <c r="Y287" i="7"/>
  <c r="Y288" i="7"/>
  <c r="Y289" i="7"/>
  <c r="Y290" i="7"/>
  <c r="Y291" i="7"/>
  <c r="Y292" i="7"/>
  <c r="Y293" i="7"/>
  <c r="Y294" i="7"/>
  <c r="Y295" i="7"/>
  <c r="Y296" i="7"/>
  <c r="Y297" i="7"/>
  <c r="Y298" i="7"/>
  <c r="Y299" i="7"/>
  <c r="Y300" i="7"/>
  <c r="Y301" i="7"/>
  <c r="Y302" i="7"/>
  <c r="Y303" i="7"/>
  <c r="Y304" i="7"/>
  <c r="Y305" i="7"/>
  <c r="Y306" i="7"/>
  <c r="Y307" i="7"/>
  <c r="Y308" i="7"/>
  <c r="Y309" i="7"/>
  <c r="Y310" i="7"/>
  <c r="Y311" i="7"/>
  <c r="Y312" i="7"/>
  <c r="Y313" i="7"/>
  <c r="Y314" i="7"/>
  <c r="Y315" i="7"/>
  <c r="Y316" i="7"/>
  <c r="Y317" i="7"/>
  <c r="Y318" i="7"/>
  <c r="Y319" i="7"/>
  <c r="Y320" i="7"/>
  <c r="Y321" i="7"/>
  <c r="Y322" i="7"/>
  <c r="Y323" i="7"/>
  <c r="Y324" i="7"/>
  <c r="Y325" i="7"/>
  <c r="Y326" i="7"/>
  <c r="Y327" i="7"/>
  <c r="Y328" i="7"/>
  <c r="Y329" i="7"/>
  <c r="Y330" i="7"/>
  <c r="Y331" i="7"/>
  <c r="Y332" i="7"/>
  <c r="Y333" i="7"/>
  <c r="Y334" i="7"/>
  <c r="Y335" i="7"/>
  <c r="Y336" i="7"/>
  <c r="Y337" i="7"/>
  <c r="Y338" i="7"/>
  <c r="Y339" i="7"/>
  <c r="Y340" i="7"/>
  <c r="Y341" i="7"/>
  <c r="Y342" i="7"/>
  <c r="Y343" i="7"/>
  <c r="Y344" i="7"/>
  <c r="Y345" i="7"/>
  <c r="Y346" i="7"/>
  <c r="Y347" i="7"/>
  <c r="Y348" i="7"/>
  <c r="Y349" i="7"/>
  <c r="Y350" i="7"/>
  <c r="Y351" i="7"/>
  <c r="Y352" i="7"/>
  <c r="Y353" i="7"/>
  <c r="Y354" i="7"/>
  <c r="Y355"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67" i="7"/>
  <c r="S68" i="7"/>
  <c r="S69" i="7"/>
  <c r="S70" i="7"/>
  <c r="S71" i="7"/>
  <c r="S72" i="7"/>
  <c r="S73" i="7"/>
  <c r="S74" i="7"/>
  <c r="S75" i="7"/>
  <c r="S76" i="7"/>
  <c r="S77" i="7"/>
  <c r="S78" i="7"/>
  <c r="S79" i="7"/>
  <c r="S80" i="7"/>
  <c r="S81" i="7"/>
  <c r="S82" i="7"/>
  <c r="S83" i="7"/>
  <c r="S84" i="7"/>
  <c r="S85" i="7"/>
  <c r="S86" i="7"/>
  <c r="S87" i="7"/>
  <c r="S88" i="7"/>
  <c r="S89" i="7"/>
  <c r="S90" i="7"/>
  <c r="S91" i="7"/>
  <c r="S92" i="7"/>
  <c r="S93" i="7"/>
  <c r="S94" i="7"/>
  <c r="S95" i="7"/>
  <c r="S96" i="7"/>
  <c r="S97" i="7"/>
  <c r="S98" i="7"/>
  <c r="S99" i="7"/>
  <c r="S100" i="7"/>
  <c r="S101" i="7"/>
  <c r="S102" i="7"/>
  <c r="S103" i="7"/>
  <c r="S104" i="7"/>
  <c r="S105" i="7"/>
  <c r="S106" i="7"/>
  <c r="S107" i="7"/>
  <c r="S108" i="7"/>
  <c r="S109" i="7"/>
  <c r="S110" i="7"/>
  <c r="S111" i="7"/>
  <c r="S112" i="7"/>
  <c r="S113" i="7"/>
  <c r="S114" i="7"/>
  <c r="S115" i="7"/>
  <c r="S116" i="7"/>
  <c r="S117" i="7"/>
  <c r="S118" i="7"/>
  <c r="S119" i="7"/>
  <c r="S120" i="7"/>
  <c r="S121" i="7"/>
  <c r="S122" i="7"/>
  <c r="S123" i="7"/>
  <c r="S124" i="7"/>
  <c r="S125" i="7"/>
  <c r="S126" i="7"/>
  <c r="S127" i="7"/>
  <c r="S128" i="7"/>
  <c r="S129" i="7"/>
  <c r="S130" i="7"/>
  <c r="S131" i="7"/>
  <c r="S132" i="7"/>
  <c r="S133" i="7"/>
  <c r="S134" i="7"/>
  <c r="S135" i="7"/>
  <c r="S136" i="7"/>
  <c r="S137" i="7"/>
  <c r="S138" i="7"/>
  <c r="S139" i="7"/>
  <c r="S140" i="7"/>
  <c r="S141" i="7"/>
  <c r="S142" i="7"/>
  <c r="S143" i="7"/>
  <c r="S144" i="7"/>
  <c r="S145" i="7"/>
  <c r="S146" i="7"/>
  <c r="S147" i="7"/>
  <c r="S148" i="7"/>
  <c r="S149" i="7"/>
  <c r="S150" i="7"/>
  <c r="S151" i="7"/>
  <c r="S152" i="7"/>
  <c r="S153" i="7"/>
  <c r="S154" i="7"/>
  <c r="S155" i="7"/>
  <c r="S156" i="7"/>
  <c r="S157" i="7"/>
  <c r="S158" i="7"/>
  <c r="S159" i="7"/>
  <c r="S160" i="7"/>
  <c r="S161" i="7"/>
  <c r="S162" i="7"/>
  <c r="S163" i="7"/>
  <c r="S164" i="7"/>
  <c r="S165" i="7"/>
  <c r="S166" i="7"/>
  <c r="S167" i="7"/>
  <c r="S168" i="7"/>
  <c r="S169" i="7"/>
  <c r="S170" i="7"/>
  <c r="S171" i="7"/>
  <c r="S172" i="7"/>
  <c r="S173" i="7"/>
  <c r="S174" i="7"/>
  <c r="S175" i="7"/>
  <c r="S176" i="7"/>
  <c r="S177" i="7"/>
  <c r="S178" i="7"/>
  <c r="S179" i="7"/>
  <c r="S180" i="7"/>
  <c r="S181" i="7"/>
  <c r="S182" i="7"/>
  <c r="S183" i="7"/>
  <c r="S184" i="7"/>
  <c r="S185" i="7"/>
  <c r="S186" i="7"/>
  <c r="S187" i="7"/>
  <c r="S188" i="7"/>
  <c r="S189" i="7"/>
  <c r="S190" i="7"/>
  <c r="S191" i="7"/>
  <c r="S192" i="7"/>
  <c r="S193" i="7"/>
  <c r="S194" i="7"/>
  <c r="S195" i="7"/>
  <c r="S196" i="7"/>
  <c r="S197" i="7"/>
  <c r="S198" i="7"/>
  <c r="S199" i="7"/>
  <c r="S200" i="7"/>
  <c r="S201" i="7"/>
  <c r="S202" i="7"/>
  <c r="S203" i="7"/>
  <c r="S204" i="7"/>
  <c r="S205" i="7"/>
  <c r="S206" i="7"/>
  <c r="S207" i="7"/>
  <c r="S208" i="7"/>
  <c r="S209" i="7"/>
  <c r="S210" i="7"/>
  <c r="S211" i="7"/>
  <c r="S212" i="7"/>
  <c r="S213" i="7"/>
  <c r="S214" i="7"/>
  <c r="S215" i="7"/>
  <c r="S216" i="7"/>
  <c r="S217" i="7"/>
  <c r="S218" i="7"/>
  <c r="S219" i="7"/>
  <c r="S220" i="7"/>
  <c r="S221" i="7"/>
  <c r="S222" i="7"/>
  <c r="S223" i="7"/>
  <c r="S224" i="7"/>
  <c r="S225" i="7"/>
  <c r="S226" i="7"/>
  <c r="S227" i="7"/>
  <c r="S228" i="7"/>
  <c r="S229" i="7"/>
  <c r="S230" i="7"/>
  <c r="S231" i="7"/>
  <c r="S232" i="7"/>
  <c r="S233" i="7"/>
  <c r="S234" i="7"/>
  <c r="S235" i="7"/>
  <c r="S236" i="7"/>
  <c r="S237" i="7"/>
  <c r="S238" i="7"/>
  <c r="S239" i="7"/>
  <c r="S240" i="7"/>
  <c r="S241" i="7"/>
  <c r="S242" i="7"/>
  <c r="S243" i="7"/>
  <c r="S244" i="7"/>
  <c r="S245" i="7"/>
  <c r="S246" i="7"/>
  <c r="S247" i="7"/>
  <c r="S248" i="7"/>
  <c r="S249" i="7"/>
  <c r="S250" i="7"/>
  <c r="S251" i="7"/>
  <c r="S252" i="7"/>
  <c r="S253" i="7"/>
  <c r="S254" i="7"/>
  <c r="S255" i="7"/>
  <c r="S256" i="7"/>
  <c r="S257" i="7"/>
  <c r="S258" i="7"/>
  <c r="S259" i="7"/>
  <c r="S260" i="7"/>
  <c r="S261" i="7"/>
  <c r="S262" i="7"/>
  <c r="S263" i="7"/>
  <c r="S264" i="7"/>
  <c r="S265" i="7"/>
  <c r="S266" i="7"/>
  <c r="S267" i="7"/>
  <c r="S268" i="7"/>
  <c r="S269" i="7"/>
  <c r="S270" i="7"/>
  <c r="S271" i="7"/>
  <c r="S272" i="7"/>
  <c r="S273" i="7"/>
  <c r="S274" i="7"/>
  <c r="S275" i="7"/>
  <c r="S276" i="7"/>
  <c r="S277" i="7"/>
  <c r="S278" i="7"/>
  <c r="S279" i="7"/>
  <c r="S280" i="7"/>
  <c r="S281" i="7"/>
  <c r="S282" i="7"/>
  <c r="S283" i="7"/>
  <c r="S284" i="7"/>
  <c r="S285" i="7"/>
  <c r="S286" i="7"/>
  <c r="S287" i="7"/>
  <c r="S288" i="7"/>
  <c r="S289" i="7"/>
  <c r="S290" i="7"/>
  <c r="S291" i="7"/>
  <c r="S292" i="7"/>
  <c r="S293" i="7"/>
  <c r="S294" i="7"/>
  <c r="S295" i="7"/>
  <c r="S296" i="7"/>
  <c r="S297" i="7"/>
  <c r="S298" i="7"/>
  <c r="S299" i="7"/>
  <c r="S300" i="7"/>
  <c r="S301" i="7"/>
  <c r="S302" i="7"/>
  <c r="S303" i="7"/>
  <c r="S304" i="7"/>
  <c r="S305" i="7"/>
  <c r="S306" i="7"/>
  <c r="S307" i="7"/>
  <c r="S308" i="7"/>
  <c r="S309" i="7"/>
  <c r="S310" i="7"/>
  <c r="S311" i="7"/>
  <c r="S312" i="7"/>
  <c r="S313" i="7"/>
  <c r="S314" i="7"/>
  <c r="S315" i="7"/>
  <c r="S316" i="7"/>
  <c r="S317" i="7"/>
  <c r="S318" i="7"/>
  <c r="S319" i="7"/>
  <c r="S320" i="7"/>
  <c r="S321" i="7"/>
  <c r="S322" i="7"/>
  <c r="S323" i="7"/>
  <c r="S324" i="7"/>
  <c r="S325" i="7"/>
  <c r="S326" i="7"/>
  <c r="S327" i="7"/>
  <c r="S328" i="7"/>
  <c r="S329" i="7"/>
  <c r="S330" i="7"/>
  <c r="S331" i="7"/>
  <c r="S332" i="7"/>
  <c r="S333" i="7"/>
  <c r="S334" i="7"/>
  <c r="S335" i="7"/>
  <c r="S336" i="7"/>
  <c r="S337" i="7"/>
  <c r="S338" i="7"/>
  <c r="S339" i="7"/>
  <c r="S340" i="7"/>
  <c r="S341" i="7"/>
  <c r="S342" i="7"/>
  <c r="S343" i="7"/>
  <c r="S344" i="7"/>
  <c r="S345" i="7"/>
  <c r="S346" i="7"/>
  <c r="S347" i="7"/>
  <c r="S348" i="7"/>
  <c r="S349" i="7"/>
  <c r="S350" i="7"/>
  <c r="S351" i="7"/>
  <c r="S352" i="7"/>
  <c r="S353" i="7"/>
  <c r="S354" i="7"/>
  <c r="S355" i="7"/>
  <c r="M2" i="7"/>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24" i="7"/>
  <c r="M225" i="7"/>
  <c r="M226" i="7"/>
  <c r="M227" i="7"/>
  <c r="M228" i="7"/>
  <c r="M229" i="7"/>
  <c r="M230" i="7"/>
  <c r="M231" i="7"/>
  <c r="M232" i="7"/>
  <c r="M233" i="7"/>
  <c r="M234" i="7"/>
  <c r="M235" i="7"/>
  <c r="M236" i="7"/>
  <c r="M237" i="7"/>
  <c r="M238" i="7"/>
  <c r="M239" i="7"/>
  <c r="M240" i="7"/>
  <c r="M241" i="7"/>
  <c r="M242" i="7"/>
  <c r="M243" i="7"/>
  <c r="M244" i="7"/>
  <c r="M245" i="7"/>
  <c r="M246" i="7"/>
  <c r="M247" i="7"/>
  <c r="M248" i="7"/>
  <c r="M249" i="7"/>
  <c r="M250" i="7"/>
  <c r="M251" i="7"/>
  <c r="M252" i="7"/>
  <c r="M253" i="7"/>
  <c r="M254" i="7"/>
  <c r="M255" i="7"/>
  <c r="M256" i="7"/>
  <c r="M257" i="7"/>
  <c r="M258" i="7"/>
  <c r="M259" i="7"/>
  <c r="M260" i="7"/>
  <c r="M261" i="7"/>
  <c r="M262" i="7"/>
  <c r="M263" i="7"/>
  <c r="M264" i="7"/>
  <c r="M265" i="7"/>
  <c r="M266" i="7"/>
  <c r="M267" i="7"/>
  <c r="M268" i="7"/>
  <c r="M269" i="7"/>
  <c r="M270" i="7"/>
  <c r="M271" i="7"/>
  <c r="M272" i="7"/>
  <c r="M273" i="7"/>
  <c r="M274" i="7"/>
  <c r="M275" i="7"/>
  <c r="M276" i="7"/>
  <c r="M277" i="7"/>
  <c r="M278" i="7"/>
  <c r="M279" i="7"/>
  <c r="M280" i="7"/>
  <c r="M281" i="7"/>
  <c r="M282" i="7"/>
  <c r="M283" i="7"/>
  <c r="M284" i="7"/>
  <c r="M285" i="7"/>
  <c r="M286" i="7"/>
  <c r="M287" i="7"/>
  <c r="M288" i="7"/>
  <c r="M289" i="7"/>
  <c r="M290" i="7"/>
  <c r="M291" i="7"/>
  <c r="M292" i="7"/>
  <c r="M293" i="7"/>
  <c r="M294" i="7"/>
  <c r="M295" i="7"/>
  <c r="M296" i="7"/>
  <c r="M297" i="7"/>
  <c r="M298" i="7"/>
  <c r="M299" i="7"/>
  <c r="M300" i="7"/>
  <c r="M301" i="7"/>
  <c r="M302" i="7"/>
  <c r="M303" i="7"/>
  <c r="M304" i="7"/>
  <c r="M305" i="7"/>
  <c r="M306" i="7"/>
  <c r="M307" i="7"/>
  <c r="M308" i="7"/>
  <c r="M309" i="7"/>
  <c r="M310" i="7"/>
  <c r="M311" i="7"/>
  <c r="M312" i="7"/>
  <c r="M313" i="7"/>
  <c r="M314" i="7"/>
  <c r="M315" i="7"/>
  <c r="M316" i="7"/>
  <c r="M317" i="7"/>
  <c r="M318" i="7"/>
  <c r="M319" i="7"/>
  <c r="M320" i="7"/>
  <c r="M321" i="7"/>
  <c r="M322" i="7"/>
  <c r="M323" i="7"/>
  <c r="M324" i="7"/>
  <c r="M325" i="7"/>
  <c r="M326" i="7"/>
  <c r="M327" i="7"/>
  <c r="M328" i="7"/>
  <c r="M329" i="7"/>
  <c r="M330" i="7"/>
  <c r="M331" i="7"/>
  <c r="M332" i="7"/>
  <c r="M333" i="7"/>
  <c r="M334" i="7"/>
  <c r="M335" i="7"/>
  <c r="M336" i="7"/>
  <c r="M337" i="7"/>
  <c r="M338" i="7"/>
  <c r="M339" i="7"/>
  <c r="M340" i="7"/>
  <c r="M341" i="7"/>
  <c r="M342" i="7"/>
  <c r="M343" i="7"/>
  <c r="M344" i="7"/>
  <c r="M345" i="7"/>
  <c r="M346" i="7"/>
  <c r="M347" i="7"/>
  <c r="M348" i="7"/>
  <c r="M349" i="7"/>
  <c r="M350" i="7"/>
  <c r="M351" i="7"/>
  <c r="M352" i="7"/>
  <c r="M353" i="7"/>
  <c r="M354" i="7"/>
  <c r="M355" i="7"/>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C340" i="10" l="1"/>
  <c r="K340" i="10" s="1"/>
  <c r="C344" i="11"/>
  <c r="K344" i="11" s="1"/>
  <c r="C324" i="10"/>
  <c r="K324" i="10" s="1"/>
  <c r="C328" i="11"/>
  <c r="K328" i="11" s="1"/>
  <c r="C312" i="10"/>
  <c r="K312" i="10" s="1"/>
  <c r="C316" i="11"/>
  <c r="K316" i="11" s="1"/>
  <c r="C292" i="10"/>
  <c r="K292" i="10" s="1"/>
  <c r="C296" i="11"/>
  <c r="K296" i="11" s="1"/>
  <c r="C272" i="10"/>
  <c r="K272" i="10" s="1"/>
  <c r="C276" i="11"/>
  <c r="K276" i="11" s="1"/>
  <c r="C256" i="10"/>
  <c r="K256" i="10" s="1"/>
  <c r="C260" i="11"/>
  <c r="K260" i="11" s="1"/>
  <c r="C240" i="10"/>
  <c r="K240" i="10" s="1"/>
  <c r="C244" i="11"/>
  <c r="K244" i="11" s="1"/>
  <c r="C224" i="10"/>
  <c r="K224" i="10" s="1"/>
  <c r="C228" i="11"/>
  <c r="K228" i="11" s="1"/>
  <c r="C204" i="10"/>
  <c r="K204" i="10" s="1"/>
  <c r="C208" i="11"/>
  <c r="K208" i="11" s="1"/>
  <c r="C188" i="10"/>
  <c r="K188" i="10" s="1"/>
  <c r="C192" i="11"/>
  <c r="K192" i="11" s="1"/>
  <c r="C172" i="10"/>
  <c r="K172" i="10" s="1"/>
  <c r="C176" i="11"/>
  <c r="K176" i="11" s="1"/>
  <c r="C156" i="10"/>
  <c r="K156" i="10" s="1"/>
  <c r="C160" i="11"/>
  <c r="K160" i="11" s="1"/>
  <c r="C144" i="10"/>
  <c r="K144" i="10" s="1"/>
  <c r="C148" i="11"/>
  <c r="K148" i="11" s="1"/>
  <c r="C128" i="10"/>
  <c r="K128" i="10" s="1"/>
  <c r="C132" i="11"/>
  <c r="K132" i="11" s="1"/>
  <c r="C108" i="10"/>
  <c r="K108" i="10" s="1"/>
  <c r="C112" i="11"/>
  <c r="K112" i="11" s="1"/>
  <c r="C92" i="10"/>
  <c r="K92" i="10" s="1"/>
  <c r="C96" i="11"/>
  <c r="K96" i="11" s="1"/>
  <c r="C76" i="10"/>
  <c r="K76" i="10" s="1"/>
  <c r="C80" i="11"/>
  <c r="K80" i="11" s="1"/>
  <c r="C60" i="10"/>
  <c r="K60" i="10" s="1"/>
  <c r="C64" i="11"/>
  <c r="K64" i="11" s="1"/>
  <c r="C44" i="10"/>
  <c r="K44" i="10" s="1"/>
  <c r="C48" i="11"/>
  <c r="K48" i="11" s="1"/>
  <c r="C28" i="10"/>
  <c r="K28" i="10" s="1"/>
  <c r="C32" i="11"/>
  <c r="K32" i="11" s="1"/>
  <c r="C12" i="11"/>
  <c r="K12" i="11" s="1"/>
  <c r="D337" i="10"/>
  <c r="L337" i="10" s="1"/>
  <c r="D341" i="11"/>
  <c r="L341" i="11" s="1"/>
  <c r="D321" i="10"/>
  <c r="L321" i="10" s="1"/>
  <c r="D325" i="11"/>
  <c r="L325" i="11" s="1"/>
  <c r="D305" i="10"/>
  <c r="L305" i="10" s="1"/>
  <c r="D309" i="11"/>
  <c r="L309" i="11" s="1"/>
  <c r="D289" i="10"/>
  <c r="L289" i="10" s="1"/>
  <c r="D293" i="11"/>
  <c r="L293" i="11" s="1"/>
  <c r="D273" i="10"/>
  <c r="L273" i="10" s="1"/>
  <c r="D277" i="11"/>
  <c r="L277" i="11" s="1"/>
  <c r="D249" i="10"/>
  <c r="L249" i="10" s="1"/>
  <c r="D253" i="11"/>
  <c r="L253" i="11" s="1"/>
  <c r="D233" i="10"/>
  <c r="L233" i="10" s="1"/>
  <c r="D237" i="11"/>
  <c r="L237" i="11" s="1"/>
  <c r="D217" i="10"/>
  <c r="L217" i="10" s="1"/>
  <c r="D221" i="11"/>
  <c r="L221" i="11" s="1"/>
  <c r="D205" i="10"/>
  <c r="L205" i="10" s="1"/>
  <c r="D209" i="11"/>
  <c r="L209" i="11" s="1"/>
  <c r="D189" i="10"/>
  <c r="L189" i="10" s="1"/>
  <c r="D193" i="11"/>
  <c r="L193" i="11" s="1"/>
  <c r="D169" i="10"/>
  <c r="L169" i="10" s="1"/>
  <c r="D173" i="11"/>
  <c r="L173" i="11" s="1"/>
  <c r="D153" i="10"/>
  <c r="L153" i="10" s="1"/>
  <c r="D157" i="11"/>
  <c r="L157" i="11" s="1"/>
  <c r="D133" i="10"/>
  <c r="L133" i="10" s="1"/>
  <c r="D137" i="11"/>
  <c r="L137" i="11" s="1"/>
  <c r="D117" i="10"/>
  <c r="L117" i="10" s="1"/>
  <c r="D121" i="11"/>
  <c r="L121" i="11" s="1"/>
  <c r="D101" i="10"/>
  <c r="L101" i="10" s="1"/>
  <c r="D105" i="11"/>
  <c r="L105" i="11" s="1"/>
  <c r="D85" i="10"/>
  <c r="L85" i="10" s="1"/>
  <c r="D89" i="11"/>
  <c r="L89" i="11" s="1"/>
  <c r="D69" i="10"/>
  <c r="L69" i="10" s="1"/>
  <c r="D73" i="11"/>
  <c r="L73" i="11" s="1"/>
  <c r="D53" i="10"/>
  <c r="L53" i="10" s="1"/>
  <c r="D57" i="11"/>
  <c r="L57" i="11" s="1"/>
  <c r="D33" i="10"/>
  <c r="L33" i="10" s="1"/>
  <c r="D37" i="11"/>
  <c r="L37" i="11" s="1"/>
  <c r="D13" i="10"/>
  <c r="L13" i="10" s="1"/>
  <c r="D17" i="11"/>
  <c r="L17" i="11" s="1"/>
  <c r="E351" i="10"/>
  <c r="M351" i="10" s="1"/>
  <c r="E355" i="11"/>
  <c r="M355" i="11" s="1"/>
  <c r="E335" i="10"/>
  <c r="M335" i="10" s="1"/>
  <c r="E339" i="11"/>
  <c r="M339" i="11" s="1"/>
  <c r="E315" i="10"/>
  <c r="M315" i="10" s="1"/>
  <c r="E319" i="11"/>
  <c r="M319" i="11" s="1"/>
  <c r="E227" i="10"/>
  <c r="M227" i="10" s="1"/>
  <c r="E231" i="11"/>
  <c r="M231" i="11" s="1"/>
  <c r="D308" i="10"/>
  <c r="L308" i="10" s="1"/>
  <c r="D312" i="11"/>
  <c r="L312" i="11" s="1"/>
  <c r="D288" i="10"/>
  <c r="L288" i="10" s="1"/>
  <c r="D292" i="11"/>
  <c r="L292" i="11" s="1"/>
  <c r="D268" i="10"/>
  <c r="L268" i="10" s="1"/>
  <c r="D272" i="11"/>
  <c r="L272" i="11" s="1"/>
  <c r="D248" i="10"/>
  <c r="L248" i="10" s="1"/>
  <c r="N248" i="10" s="1"/>
  <c r="D252" i="11"/>
  <c r="L252" i="11" s="1"/>
  <c r="D236" i="10"/>
  <c r="L236" i="10" s="1"/>
  <c r="D240" i="11"/>
  <c r="L240" i="11" s="1"/>
  <c r="D216" i="10"/>
  <c r="L216" i="10" s="1"/>
  <c r="D220" i="11"/>
  <c r="L220" i="11" s="1"/>
  <c r="D204" i="10"/>
  <c r="L204" i="10" s="1"/>
  <c r="D208" i="11"/>
  <c r="L208" i="11" s="1"/>
  <c r="D192" i="10"/>
  <c r="L192" i="10" s="1"/>
  <c r="D196" i="11"/>
  <c r="L196" i="11" s="1"/>
  <c r="D176" i="10"/>
  <c r="L176" i="10" s="1"/>
  <c r="D180" i="11"/>
  <c r="L180" i="11" s="1"/>
  <c r="D160" i="10"/>
  <c r="L160" i="10" s="1"/>
  <c r="D164" i="11"/>
  <c r="L164" i="11" s="1"/>
  <c r="D148" i="10"/>
  <c r="L148" i="10" s="1"/>
  <c r="D152" i="11"/>
  <c r="L152" i="11" s="1"/>
  <c r="D132" i="10"/>
  <c r="L132" i="10" s="1"/>
  <c r="D136" i="11"/>
  <c r="L136" i="11" s="1"/>
  <c r="D112" i="10"/>
  <c r="L112" i="10" s="1"/>
  <c r="D116" i="11"/>
  <c r="L116" i="11" s="1"/>
  <c r="D96" i="10"/>
  <c r="L96" i="10" s="1"/>
  <c r="D100" i="11"/>
  <c r="L100" i="11" s="1"/>
  <c r="D80" i="10"/>
  <c r="L80" i="10" s="1"/>
  <c r="D84" i="11"/>
  <c r="L84" i="11" s="1"/>
  <c r="D60" i="10"/>
  <c r="L60" i="10" s="1"/>
  <c r="N60" i="10" s="1"/>
  <c r="D64" i="11"/>
  <c r="L64" i="11" s="1"/>
  <c r="D40" i="10"/>
  <c r="L40" i="10" s="1"/>
  <c r="D44" i="11"/>
  <c r="L44" i="11" s="1"/>
  <c r="D20" i="10"/>
  <c r="L20" i="10" s="1"/>
  <c r="D24" i="11"/>
  <c r="L24" i="11" s="1"/>
  <c r="D8" i="11"/>
  <c r="L8" i="11" s="1"/>
  <c r="E338" i="10"/>
  <c r="M338" i="10" s="1"/>
  <c r="E342" i="11"/>
  <c r="M342" i="11" s="1"/>
  <c r="E318" i="10"/>
  <c r="M318" i="10" s="1"/>
  <c r="E322" i="11"/>
  <c r="M322" i="11" s="1"/>
  <c r="E298" i="10"/>
  <c r="M298" i="10" s="1"/>
  <c r="E302" i="11"/>
  <c r="M302" i="11" s="1"/>
  <c r="E286" i="10"/>
  <c r="M286" i="10" s="1"/>
  <c r="E290" i="11"/>
  <c r="M290" i="11" s="1"/>
  <c r="E274" i="10"/>
  <c r="M274" i="10" s="1"/>
  <c r="E278" i="11"/>
  <c r="M278" i="11" s="1"/>
  <c r="E270" i="10"/>
  <c r="M270" i="10" s="1"/>
  <c r="E274" i="11"/>
  <c r="M274" i="11" s="1"/>
  <c r="E266" i="10"/>
  <c r="M266" i="10" s="1"/>
  <c r="E270" i="11"/>
  <c r="M270" i="11" s="1"/>
  <c r="E262" i="10"/>
  <c r="M262" i="10" s="1"/>
  <c r="E266" i="11"/>
  <c r="M266" i="11" s="1"/>
  <c r="E258" i="10"/>
  <c r="M258" i="10" s="1"/>
  <c r="E262" i="11"/>
  <c r="M262" i="11" s="1"/>
  <c r="E254" i="10"/>
  <c r="M254" i="10" s="1"/>
  <c r="E258" i="11"/>
  <c r="M258" i="11" s="1"/>
  <c r="E242" i="10"/>
  <c r="M242" i="10" s="1"/>
  <c r="E246" i="11"/>
  <c r="M246" i="11" s="1"/>
  <c r="E238" i="10"/>
  <c r="M238" i="10" s="1"/>
  <c r="E242" i="11"/>
  <c r="M242" i="11" s="1"/>
  <c r="E234" i="10"/>
  <c r="M234" i="10" s="1"/>
  <c r="E238" i="11"/>
  <c r="M238" i="11" s="1"/>
  <c r="E230" i="10"/>
  <c r="M230" i="10" s="1"/>
  <c r="E234" i="11"/>
  <c r="M234" i="11" s="1"/>
  <c r="E226" i="10"/>
  <c r="M226" i="10" s="1"/>
  <c r="E230" i="11"/>
  <c r="M230" i="11" s="1"/>
  <c r="E222" i="10"/>
  <c r="M222" i="10" s="1"/>
  <c r="E226" i="11"/>
  <c r="M226" i="11" s="1"/>
  <c r="E218" i="10"/>
  <c r="M218" i="10" s="1"/>
  <c r="E222" i="11"/>
  <c r="M222" i="11" s="1"/>
  <c r="E214" i="10"/>
  <c r="M214" i="10" s="1"/>
  <c r="E218" i="11"/>
  <c r="M218" i="11" s="1"/>
  <c r="E210" i="10"/>
  <c r="M210" i="10" s="1"/>
  <c r="E214" i="11"/>
  <c r="M214" i="11" s="1"/>
  <c r="E206" i="10"/>
  <c r="M206" i="10" s="1"/>
  <c r="E210" i="11"/>
  <c r="M210" i="11" s="1"/>
  <c r="E202" i="10"/>
  <c r="M202" i="10" s="1"/>
  <c r="E206" i="11"/>
  <c r="M206" i="11" s="1"/>
  <c r="E198" i="10"/>
  <c r="M198" i="10" s="1"/>
  <c r="E202" i="11"/>
  <c r="M202" i="11" s="1"/>
  <c r="E194" i="10"/>
  <c r="M194" i="10" s="1"/>
  <c r="E198" i="11"/>
  <c r="M198" i="11" s="1"/>
  <c r="E190" i="10"/>
  <c r="M190" i="10" s="1"/>
  <c r="E194" i="11"/>
  <c r="M194" i="11" s="1"/>
  <c r="E186" i="10"/>
  <c r="M186" i="10" s="1"/>
  <c r="E190" i="11"/>
  <c r="M190" i="11" s="1"/>
  <c r="E182" i="10"/>
  <c r="M182" i="10" s="1"/>
  <c r="E186" i="11"/>
  <c r="M186" i="11" s="1"/>
  <c r="E178" i="10"/>
  <c r="M178" i="10" s="1"/>
  <c r="E182" i="11"/>
  <c r="M182" i="11" s="1"/>
  <c r="E174" i="10"/>
  <c r="M174" i="10" s="1"/>
  <c r="E178" i="11"/>
  <c r="M178" i="11" s="1"/>
  <c r="E170" i="10"/>
  <c r="M170" i="10" s="1"/>
  <c r="E174" i="11"/>
  <c r="M174" i="11" s="1"/>
  <c r="E166" i="10"/>
  <c r="M166" i="10" s="1"/>
  <c r="E170" i="11"/>
  <c r="M170" i="11" s="1"/>
  <c r="E162" i="10"/>
  <c r="M162" i="10" s="1"/>
  <c r="E166" i="11"/>
  <c r="M166" i="11" s="1"/>
  <c r="E158" i="10"/>
  <c r="M158" i="10" s="1"/>
  <c r="E162" i="11"/>
  <c r="M162" i="11" s="1"/>
  <c r="E154" i="10"/>
  <c r="M154" i="10" s="1"/>
  <c r="E158" i="11"/>
  <c r="M158" i="11" s="1"/>
  <c r="E150" i="10"/>
  <c r="M150" i="10" s="1"/>
  <c r="E154" i="11"/>
  <c r="M154" i="11" s="1"/>
  <c r="E146" i="10"/>
  <c r="M146" i="10" s="1"/>
  <c r="E150" i="11"/>
  <c r="M150" i="11" s="1"/>
  <c r="E142" i="10"/>
  <c r="M142" i="10" s="1"/>
  <c r="E146" i="11"/>
  <c r="M146" i="11" s="1"/>
  <c r="E138" i="10"/>
  <c r="M138" i="10" s="1"/>
  <c r="E142" i="11"/>
  <c r="M142" i="11" s="1"/>
  <c r="E134" i="10"/>
  <c r="M134" i="10" s="1"/>
  <c r="E138" i="11"/>
  <c r="M138" i="11" s="1"/>
  <c r="E130" i="10"/>
  <c r="M130" i="10" s="1"/>
  <c r="E134" i="11"/>
  <c r="M134" i="11" s="1"/>
  <c r="E126" i="10"/>
  <c r="M126" i="10" s="1"/>
  <c r="E130" i="11"/>
  <c r="M130" i="11" s="1"/>
  <c r="E122" i="10"/>
  <c r="M122" i="10" s="1"/>
  <c r="E126" i="11"/>
  <c r="M126" i="11" s="1"/>
  <c r="E118" i="10"/>
  <c r="M118" i="10" s="1"/>
  <c r="E122" i="11"/>
  <c r="M122" i="11" s="1"/>
  <c r="E114" i="10"/>
  <c r="M114" i="10" s="1"/>
  <c r="E118" i="11"/>
  <c r="M118" i="11" s="1"/>
  <c r="E110" i="10"/>
  <c r="M110" i="10" s="1"/>
  <c r="E114" i="11"/>
  <c r="M114" i="11" s="1"/>
  <c r="E106" i="10"/>
  <c r="M106" i="10" s="1"/>
  <c r="E110" i="11"/>
  <c r="M110" i="11" s="1"/>
  <c r="E102" i="10"/>
  <c r="M102" i="10" s="1"/>
  <c r="E106" i="11"/>
  <c r="M106" i="11" s="1"/>
  <c r="E98" i="10"/>
  <c r="M98" i="10" s="1"/>
  <c r="E102" i="11"/>
  <c r="M102" i="11" s="1"/>
  <c r="E94" i="10"/>
  <c r="M94" i="10" s="1"/>
  <c r="E98" i="11"/>
  <c r="M98" i="11" s="1"/>
  <c r="E90" i="10"/>
  <c r="M90" i="10" s="1"/>
  <c r="E94" i="11"/>
  <c r="M94" i="11" s="1"/>
  <c r="E86" i="10"/>
  <c r="M86" i="10" s="1"/>
  <c r="E90" i="11"/>
  <c r="M90" i="11" s="1"/>
  <c r="E82" i="10"/>
  <c r="M82" i="10" s="1"/>
  <c r="E86" i="11"/>
  <c r="M86" i="11" s="1"/>
  <c r="E78" i="10"/>
  <c r="M78" i="10" s="1"/>
  <c r="E82" i="11"/>
  <c r="M82" i="11" s="1"/>
  <c r="E74" i="10"/>
  <c r="M74" i="10" s="1"/>
  <c r="E78" i="11"/>
  <c r="M78" i="11" s="1"/>
  <c r="E70" i="10"/>
  <c r="M70" i="10" s="1"/>
  <c r="E74" i="11"/>
  <c r="M74" i="11" s="1"/>
  <c r="E66" i="10"/>
  <c r="M66" i="10" s="1"/>
  <c r="E70" i="11"/>
  <c r="M70" i="11" s="1"/>
  <c r="E62" i="10"/>
  <c r="M62" i="10" s="1"/>
  <c r="E66" i="11"/>
  <c r="M66" i="11" s="1"/>
  <c r="E58" i="10"/>
  <c r="M58" i="10" s="1"/>
  <c r="E62" i="11"/>
  <c r="M62" i="11" s="1"/>
  <c r="E54" i="10"/>
  <c r="M54" i="10" s="1"/>
  <c r="E58" i="11"/>
  <c r="M58" i="11" s="1"/>
  <c r="E50" i="10"/>
  <c r="M50" i="10" s="1"/>
  <c r="E54" i="11"/>
  <c r="M54" i="11" s="1"/>
  <c r="E46" i="10"/>
  <c r="M46" i="10" s="1"/>
  <c r="E50" i="11"/>
  <c r="M50" i="11" s="1"/>
  <c r="E42" i="10"/>
  <c r="M42" i="10" s="1"/>
  <c r="E46" i="11"/>
  <c r="M46" i="11" s="1"/>
  <c r="E38" i="10"/>
  <c r="M38" i="10" s="1"/>
  <c r="E42" i="11"/>
  <c r="M42" i="11" s="1"/>
  <c r="E34" i="10"/>
  <c r="M34" i="10" s="1"/>
  <c r="E38" i="11"/>
  <c r="M38" i="11" s="1"/>
  <c r="E30" i="10"/>
  <c r="M30" i="10" s="1"/>
  <c r="E34" i="11"/>
  <c r="M34" i="11" s="1"/>
  <c r="E26" i="10"/>
  <c r="M26" i="10" s="1"/>
  <c r="E30" i="11"/>
  <c r="M30" i="11" s="1"/>
  <c r="E22" i="10"/>
  <c r="M22" i="10" s="1"/>
  <c r="E26" i="11"/>
  <c r="M26" i="11" s="1"/>
  <c r="E18" i="10"/>
  <c r="M18" i="10" s="1"/>
  <c r="E22" i="11"/>
  <c r="M22" i="11" s="1"/>
  <c r="E14" i="10"/>
  <c r="M14" i="10" s="1"/>
  <c r="E18" i="11"/>
  <c r="M18" i="11" s="1"/>
  <c r="E10" i="10"/>
  <c r="M10" i="10" s="1"/>
  <c r="E14" i="11"/>
  <c r="M14" i="11" s="1"/>
  <c r="E10" i="11"/>
  <c r="M10" i="11" s="1"/>
  <c r="E6" i="10"/>
  <c r="M6" i="10" s="1"/>
  <c r="E6" i="11"/>
  <c r="M6" i="11" s="1"/>
  <c r="E2" i="10"/>
  <c r="M2" i="10" s="1"/>
  <c r="E2" i="11"/>
  <c r="M2" i="11" s="1"/>
  <c r="F348" i="10"/>
  <c r="O348" i="10" s="1"/>
  <c r="F352" i="11"/>
  <c r="O352" i="11" s="1"/>
  <c r="F344" i="10"/>
  <c r="O344" i="10" s="1"/>
  <c r="F348" i="11"/>
  <c r="O348" i="11" s="1"/>
  <c r="R348" i="11" s="1"/>
  <c r="F340" i="10"/>
  <c r="O340" i="10" s="1"/>
  <c r="F344" i="11"/>
  <c r="O344" i="11" s="1"/>
  <c r="F336" i="10"/>
  <c r="O336" i="10" s="1"/>
  <c r="F340" i="11"/>
  <c r="O340" i="11" s="1"/>
  <c r="F332" i="10"/>
  <c r="O332" i="10" s="1"/>
  <c r="F336" i="11"/>
  <c r="O336" i="11" s="1"/>
  <c r="F328" i="10"/>
  <c r="O328" i="10" s="1"/>
  <c r="F332" i="11"/>
  <c r="O332" i="11" s="1"/>
  <c r="F324" i="10"/>
  <c r="O324" i="10" s="1"/>
  <c r="F328" i="11"/>
  <c r="O328" i="11" s="1"/>
  <c r="F320" i="10"/>
  <c r="O320" i="10" s="1"/>
  <c r="F324" i="11"/>
  <c r="O324" i="11" s="1"/>
  <c r="F316" i="10"/>
  <c r="O316" i="10" s="1"/>
  <c r="F320" i="11"/>
  <c r="O320" i="11" s="1"/>
  <c r="F312" i="10"/>
  <c r="O312" i="10" s="1"/>
  <c r="F316" i="11"/>
  <c r="O316" i="11" s="1"/>
  <c r="F308" i="10"/>
  <c r="O308" i="10" s="1"/>
  <c r="F312" i="11"/>
  <c r="O312" i="11" s="1"/>
  <c r="F304" i="10"/>
  <c r="O304" i="10" s="1"/>
  <c r="F308" i="11"/>
  <c r="O308" i="11" s="1"/>
  <c r="F300" i="10"/>
  <c r="O300" i="10" s="1"/>
  <c r="F304" i="11"/>
  <c r="O304" i="11" s="1"/>
  <c r="F296" i="10"/>
  <c r="O296" i="10" s="1"/>
  <c r="F300" i="11"/>
  <c r="O300" i="11" s="1"/>
  <c r="F292" i="10"/>
  <c r="O292" i="10" s="1"/>
  <c r="F296" i="11"/>
  <c r="O296" i="11" s="1"/>
  <c r="F288" i="10"/>
  <c r="O288" i="10" s="1"/>
  <c r="F292" i="11"/>
  <c r="O292" i="11" s="1"/>
  <c r="F284" i="10"/>
  <c r="O284" i="10" s="1"/>
  <c r="F288" i="11"/>
  <c r="O288" i="11" s="1"/>
  <c r="F280" i="10"/>
  <c r="O280" i="10" s="1"/>
  <c r="F284" i="11"/>
  <c r="O284" i="11" s="1"/>
  <c r="F276" i="10"/>
  <c r="O276" i="10" s="1"/>
  <c r="F280" i="11"/>
  <c r="O280" i="11" s="1"/>
  <c r="F272" i="10"/>
  <c r="O272" i="10" s="1"/>
  <c r="F276" i="11"/>
  <c r="O276" i="11" s="1"/>
  <c r="F268" i="10"/>
  <c r="O268" i="10" s="1"/>
  <c r="F272" i="11"/>
  <c r="O272" i="11" s="1"/>
  <c r="F264" i="10"/>
  <c r="O264" i="10" s="1"/>
  <c r="F268" i="11"/>
  <c r="O268" i="11" s="1"/>
  <c r="F260" i="10"/>
  <c r="O260" i="10" s="1"/>
  <c r="F264" i="11"/>
  <c r="O264" i="11" s="1"/>
  <c r="F256" i="10"/>
  <c r="O256" i="10" s="1"/>
  <c r="F260" i="11"/>
  <c r="O260" i="11" s="1"/>
  <c r="F252" i="10"/>
  <c r="O252" i="10" s="1"/>
  <c r="F256" i="11"/>
  <c r="O256" i="11" s="1"/>
  <c r="F248" i="10"/>
  <c r="O248" i="10" s="1"/>
  <c r="F252" i="11"/>
  <c r="O252" i="11" s="1"/>
  <c r="F244" i="10"/>
  <c r="O244" i="10" s="1"/>
  <c r="F248" i="11"/>
  <c r="O248" i="11" s="1"/>
  <c r="F240" i="10"/>
  <c r="O240" i="10" s="1"/>
  <c r="F244" i="11"/>
  <c r="O244" i="11" s="1"/>
  <c r="F236" i="10"/>
  <c r="O236" i="10" s="1"/>
  <c r="F240" i="11"/>
  <c r="O240" i="11" s="1"/>
  <c r="F232" i="10"/>
  <c r="O232" i="10" s="1"/>
  <c r="F236" i="11"/>
  <c r="O236" i="11" s="1"/>
  <c r="F228" i="10"/>
  <c r="O228" i="10" s="1"/>
  <c r="F232" i="11"/>
  <c r="O232" i="11" s="1"/>
  <c r="F224" i="10"/>
  <c r="O224" i="10" s="1"/>
  <c r="F228" i="11"/>
  <c r="O228" i="11" s="1"/>
  <c r="F220" i="10"/>
  <c r="O220" i="10" s="1"/>
  <c r="F224" i="11"/>
  <c r="O224" i="11" s="1"/>
  <c r="F216" i="10"/>
  <c r="O216" i="10" s="1"/>
  <c r="F220" i="11"/>
  <c r="O220" i="11" s="1"/>
  <c r="F212" i="10"/>
  <c r="O212" i="10" s="1"/>
  <c r="F216" i="11"/>
  <c r="O216" i="11" s="1"/>
  <c r="F208" i="10"/>
  <c r="O208" i="10" s="1"/>
  <c r="F212" i="11"/>
  <c r="O212" i="11" s="1"/>
  <c r="F204" i="10"/>
  <c r="O204" i="10" s="1"/>
  <c r="F208" i="11"/>
  <c r="O208" i="11" s="1"/>
  <c r="F200" i="10"/>
  <c r="O200" i="10" s="1"/>
  <c r="F204" i="11"/>
  <c r="O204" i="11" s="1"/>
  <c r="F196" i="10"/>
  <c r="O196" i="10" s="1"/>
  <c r="F200" i="11"/>
  <c r="O200" i="11" s="1"/>
  <c r="F192" i="10"/>
  <c r="O192" i="10" s="1"/>
  <c r="F196" i="11"/>
  <c r="O196" i="11" s="1"/>
  <c r="F188" i="10"/>
  <c r="O188" i="10" s="1"/>
  <c r="F192" i="11"/>
  <c r="O192" i="11" s="1"/>
  <c r="F184" i="10"/>
  <c r="O184" i="10" s="1"/>
  <c r="F188" i="11"/>
  <c r="O188" i="11" s="1"/>
  <c r="F180" i="10"/>
  <c r="O180" i="10" s="1"/>
  <c r="F184" i="11"/>
  <c r="O184" i="11" s="1"/>
  <c r="F176" i="10"/>
  <c r="O176" i="10" s="1"/>
  <c r="F180" i="11"/>
  <c r="O180" i="11" s="1"/>
  <c r="F172" i="10"/>
  <c r="O172" i="10" s="1"/>
  <c r="F176" i="11"/>
  <c r="O176" i="11" s="1"/>
  <c r="F168" i="10"/>
  <c r="O168" i="10" s="1"/>
  <c r="F172" i="11"/>
  <c r="O172" i="11" s="1"/>
  <c r="F164" i="10"/>
  <c r="O164" i="10" s="1"/>
  <c r="F168" i="11"/>
  <c r="O168" i="11" s="1"/>
  <c r="F160" i="10"/>
  <c r="O160" i="10" s="1"/>
  <c r="F164" i="11"/>
  <c r="O164" i="11" s="1"/>
  <c r="F156" i="10"/>
  <c r="O156" i="10" s="1"/>
  <c r="F160" i="11"/>
  <c r="O160" i="11" s="1"/>
  <c r="F152" i="10"/>
  <c r="O152" i="10" s="1"/>
  <c r="F156" i="11"/>
  <c r="O156" i="11" s="1"/>
  <c r="F148" i="10"/>
  <c r="O148" i="10" s="1"/>
  <c r="F152" i="11"/>
  <c r="O152" i="11" s="1"/>
  <c r="F144" i="10"/>
  <c r="O144" i="10" s="1"/>
  <c r="F148" i="11"/>
  <c r="O148" i="11" s="1"/>
  <c r="F140" i="10"/>
  <c r="O140" i="10" s="1"/>
  <c r="F144" i="11"/>
  <c r="O144" i="11" s="1"/>
  <c r="F136" i="10"/>
  <c r="O136" i="10" s="1"/>
  <c r="F140" i="11"/>
  <c r="O140" i="11" s="1"/>
  <c r="F132" i="10"/>
  <c r="O132" i="10" s="1"/>
  <c r="F136" i="11"/>
  <c r="O136" i="11" s="1"/>
  <c r="F128" i="10"/>
  <c r="O128" i="10" s="1"/>
  <c r="F132" i="11"/>
  <c r="O132" i="11" s="1"/>
  <c r="F124" i="10"/>
  <c r="O124" i="10" s="1"/>
  <c r="F128" i="11"/>
  <c r="O128" i="11" s="1"/>
  <c r="F120" i="10"/>
  <c r="O120" i="10" s="1"/>
  <c r="F124" i="11"/>
  <c r="O124" i="11" s="1"/>
  <c r="F116" i="10"/>
  <c r="O116" i="10" s="1"/>
  <c r="F120" i="11"/>
  <c r="O120" i="11" s="1"/>
  <c r="F112" i="10"/>
  <c r="O112" i="10" s="1"/>
  <c r="F116" i="11"/>
  <c r="O116" i="11" s="1"/>
  <c r="F108" i="10"/>
  <c r="O108" i="10" s="1"/>
  <c r="F112" i="11"/>
  <c r="O112" i="11" s="1"/>
  <c r="F104" i="10"/>
  <c r="O104" i="10" s="1"/>
  <c r="F108" i="11"/>
  <c r="O108" i="11" s="1"/>
  <c r="F100" i="10"/>
  <c r="O100" i="10" s="1"/>
  <c r="F104" i="11"/>
  <c r="O104" i="11" s="1"/>
  <c r="F96" i="10"/>
  <c r="O96" i="10" s="1"/>
  <c r="F100" i="11"/>
  <c r="O100" i="11" s="1"/>
  <c r="F92" i="10"/>
  <c r="O92" i="10" s="1"/>
  <c r="F96" i="11"/>
  <c r="O96" i="11" s="1"/>
  <c r="F88" i="10"/>
  <c r="O88" i="10" s="1"/>
  <c r="F92" i="11"/>
  <c r="O92" i="11" s="1"/>
  <c r="F84" i="10"/>
  <c r="O84" i="10" s="1"/>
  <c r="F88" i="11"/>
  <c r="O88" i="11" s="1"/>
  <c r="F80" i="10"/>
  <c r="O80" i="10" s="1"/>
  <c r="F84" i="11"/>
  <c r="O84" i="11" s="1"/>
  <c r="F76" i="10"/>
  <c r="O76" i="10" s="1"/>
  <c r="F80" i="11"/>
  <c r="O80" i="11" s="1"/>
  <c r="F72" i="10"/>
  <c r="O72" i="10" s="1"/>
  <c r="F76" i="11"/>
  <c r="O76" i="11" s="1"/>
  <c r="F68" i="10"/>
  <c r="O68" i="10" s="1"/>
  <c r="F72" i="11"/>
  <c r="O72" i="11" s="1"/>
  <c r="F64" i="10"/>
  <c r="O64" i="10" s="1"/>
  <c r="F68" i="11"/>
  <c r="O68" i="11" s="1"/>
  <c r="F60" i="10"/>
  <c r="O60" i="10" s="1"/>
  <c r="F64" i="11"/>
  <c r="O64" i="11" s="1"/>
  <c r="F56" i="10"/>
  <c r="O56" i="10" s="1"/>
  <c r="F60" i="11"/>
  <c r="O60" i="11" s="1"/>
  <c r="F52" i="10"/>
  <c r="O52" i="10" s="1"/>
  <c r="F56" i="11"/>
  <c r="O56" i="11" s="1"/>
  <c r="F48" i="10"/>
  <c r="O48" i="10" s="1"/>
  <c r="F52" i="11"/>
  <c r="O52" i="11" s="1"/>
  <c r="F44" i="10"/>
  <c r="O44" i="10" s="1"/>
  <c r="F48" i="11"/>
  <c r="O48" i="11" s="1"/>
  <c r="F40" i="10"/>
  <c r="O40" i="10" s="1"/>
  <c r="F44" i="11"/>
  <c r="O44" i="11" s="1"/>
  <c r="F36" i="10"/>
  <c r="O36" i="10" s="1"/>
  <c r="F40" i="11"/>
  <c r="O40" i="11" s="1"/>
  <c r="F32" i="10"/>
  <c r="O32" i="10" s="1"/>
  <c r="F36" i="11"/>
  <c r="O36" i="11" s="1"/>
  <c r="F28" i="10"/>
  <c r="O28" i="10" s="1"/>
  <c r="F32" i="11"/>
  <c r="O32" i="11" s="1"/>
  <c r="F24" i="10"/>
  <c r="O24" i="10" s="1"/>
  <c r="F28" i="11"/>
  <c r="O28" i="11" s="1"/>
  <c r="F20" i="10"/>
  <c r="O20" i="10" s="1"/>
  <c r="F24" i="11"/>
  <c r="O24" i="11" s="1"/>
  <c r="F16" i="10"/>
  <c r="O16" i="10" s="1"/>
  <c r="F20" i="11"/>
  <c r="O20" i="11" s="1"/>
  <c r="F12" i="10"/>
  <c r="O12" i="10" s="1"/>
  <c r="F16" i="11"/>
  <c r="O16" i="11" s="1"/>
  <c r="F12" i="11"/>
  <c r="O12" i="11" s="1"/>
  <c r="F8" i="11"/>
  <c r="O8" i="11" s="1"/>
  <c r="F4" i="10"/>
  <c r="O4" i="10" s="1"/>
  <c r="F4" i="11"/>
  <c r="O4" i="11" s="1"/>
  <c r="G350" i="10"/>
  <c r="P350" i="10" s="1"/>
  <c r="G354" i="11"/>
  <c r="P354" i="11" s="1"/>
  <c r="G346" i="10"/>
  <c r="P346" i="10" s="1"/>
  <c r="G350" i="11"/>
  <c r="P350" i="11" s="1"/>
  <c r="G342" i="10"/>
  <c r="P342" i="10" s="1"/>
  <c r="G346" i="11"/>
  <c r="P346" i="11" s="1"/>
  <c r="G338" i="10"/>
  <c r="P338" i="10" s="1"/>
  <c r="G342" i="11"/>
  <c r="P342" i="11" s="1"/>
  <c r="G334" i="10"/>
  <c r="P334" i="10" s="1"/>
  <c r="G338" i="11"/>
  <c r="P338" i="11" s="1"/>
  <c r="G330" i="10"/>
  <c r="P330" i="10" s="1"/>
  <c r="G334" i="11"/>
  <c r="P334" i="11" s="1"/>
  <c r="G326" i="10"/>
  <c r="P326" i="10" s="1"/>
  <c r="G330" i="11"/>
  <c r="P330" i="11" s="1"/>
  <c r="G322" i="10"/>
  <c r="P322" i="10" s="1"/>
  <c r="G326" i="11"/>
  <c r="P326" i="11" s="1"/>
  <c r="G318" i="10"/>
  <c r="P318" i="10" s="1"/>
  <c r="G322" i="11"/>
  <c r="P322" i="11" s="1"/>
  <c r="G314" i="10"/>
  <c r="P314" i="10" s="1"/>
  <c r="G318" i="11"/>
  <c r="P318" i="11" s="1"/>
  <c r="G310" i="10"/>
  <c r="P310" i="10" s="1"/>
  <c r="R310" i="10" s="1"/>
  <c r="T310" i="10" s="1"/>
  <c r="G314" i="11"/>
  <c r="P314" i="11" s="1"/>
  <c r="G306" i="10"/>
  <c r="P306" i="10" s="1"/>
  <c r="G310" i="11"/>
  <c r="P310" i="11" s="1"/>
  <c r="G302" i="10"/>
  <c r="P302" i="10" s="1"/>
  <c r="G306" i="11"/>
  <c r="P306" i="11" s="1"/>
  <c r="G298" i="10"/>
  <c r="P298" i="10" s="1"/>
  <c r="G302" i="11"/>
  <c r="P302" i="11" s="1"/>
  <c r="G294" i="10"/>
  <c r="P294" i="10" s="1"/>
  <c r="G298" i="11"/>
  <c r="P298" i="11" s="1"/>
  <c r="G290" i="10"/>
  <c r="P290" i="10" s="1"/>
  <c r="G294" i="11"/>
  <c r="P294" i="11" s="1"/>
  <c r="G286" i="10"/>
  <c r="P286" i="10" s="1"/>
  <c r="G290" i="11"/>
  <c r="P290" i="11" s="1"/>
  <c r="G282" i="10"/>
  <c r="P282" i="10" s="1"/>
  <c r="G286" i="11"/>
  <c r="P286" i="11" s="1"/>
  <c r="G278" i="10"/>
  <c r="P278" i="10" s="1"/>
  <c r="G282" i="11"/>
  <c r="P282" i="11" s="1"/>
  <c r="G274" i="10"/>
  <c r="P274" i="10" s="1"/>
  <c r="G278" i="11"/>
  <c r="P278" i="11" s="1"/>
  <c r="G270" i="10"/>
  <c r="P270" i="10" s="1"/>
  <c r="G274" i="11"/>
  <c r="P274" i="11" s="1"/>
  <c r="G266" i="10"/>
  <c r="P266" i="10" s="1"/>
  <c r="G270" i="11"/>
  <c r="P270" i="11" s="1"/>
  <c r="G262" i="10"/>
  <c r="P262" i="10" s="1"/>
  <c r="G266" i="11"/>
  <c r="P266" i="11" s="1"/>
  <c r="G258" i="10"/>
  <c r="P258" i="10" s="1"/>
  <c r="G262" i="11"/>
  <c r="P262" i="11" s="1"/>
  <c r="G254" i="10"/>
  <c r="P254" i="10" s="1"/>
  <c r="G258" i="11"/>
  <c r="P258" i="11" s="1"/>
  <c r="G250" i="10"/>
  <c r="P250" i="10" s="1"/>
  <c r="G254" i="11"/>
  <c r="P254" i="11" s="1"/>
  <c r="G246" i="10"/>
  <c r="P246" i="10" s="1"/>
  <c r="G250" i="11"/>
  <c r="P250" i="11" s="1"/>
  <c r="G242" i="10"/>
  <c r="P242" i="10" s="1"/>
  <c r="G246" i="11"/>
  <c r="P246" i="11" s="1"/>
  <c r="G238" i="10"/>
  <c r="P238" i="10" s="1"/>
  <c r="G242" i="11"/>
  <c r="P242" i="11" s="1"/>
  <c r="G234" i="10"/>
  <c r="P234" i="10" s="1"/>
  <c r="G238" i="11"/>
  <c r="P238" i="11" s="1"/>
  <c r="G230" i="10"/>
  <c r="P230" i="10" s="1"/>
  <c r="G234" i="11"/>
  <c r="P234" i="11" s="1"/>
  <c r="G226" i="10"/>
  <c r="P226" i="10" s="1"/>
  <c r="G230" i="11"/>
  <c r="P230" i="11" s="1"/>
  <c r="G222" i="10"/>
  <c r="P222" i="10" s="1"/>
  <c r="G226" i="11"/>
  <c r="P226" i="11" s="1"/>
  <c r="G218" i="10"/>
  <c r="P218" i="10" s="1"/>
  <c r="G222" i="11"/>
  <c r="P222" i="11" s="1"/>
  <c r="G214" i="10"/>
  <c r="P214" i="10" s="1"/>
  <c r="G218" i="11"/>
  <c r="P218" i="11" s="1"/>
  <c r="G210" i="10"/>
  <c r="P210" i="10" s="1"/>
  <c r="G214" i="11"/>
  <c r="P214" i="11" s="1"/>
  <c r="G206" i="10"/>
  <c r="P206" i="10" s="1"/>
  <c r="G210" i="11"/>
  <c r="P210" i="11" s="1"/>
  <c r="G202" i="10"/>
  <c r="P202" i="10" s="1"/>
  <c r="G206" i="11"/>
  <c r="P206" i="11" s="1"/>
  <c r="G198" i="10"/>
  <c r="P198" i="10" s="1"/>
  <c r="G202" i="11"/>
  <c r="P202" i="11" s="1"/>
  <c r="G194" i="10"/>
  <c r="P194" i="10" s="1"/>
  <c r="G198" i="11"/>
  <c r="P198" i="11" s="1"/>
  <c r="G190" i="10"/>
  <c r="P190" i="10" s="1"/>
  <c r="G194" i="11"/>
  <c r="P194" i="11" s="1"/>
  <c r="G186" i="10"/>
  <c r="P186" i="10" s="1"/>
  <c r="G190" i="11"/>
  <c r="P190" i="11" s="1"/>
  <c r="G182" i="10"/>
  <c r="P182" i="10" s="1"/>
  <c r="G186" i="11"/>
  <c r="P186" i="11" s="1"/>
  <c r="G178" i="10"/>
  <c r="P178" i="10" s="1"/>
  <c r="G182" i="11"/>
  <c r="P182" i="11" s="1"/>
  <c r="G174" i="10"/>
  <c r="P174" i="10" s="1"/>
  <c r="G178" i="11"/>
  <c r="P178" i="11" s="1"/>
  <c r="G170" i="10"/>
  <c r="P170" i="10" s="1"/>
  <c r="G174" i="11"/>
  <c r="P174" i="11" s="1"/>
  <c r="G166" i="10"/>
  <c r="P166" i="10" s="1"/>
  <c r="G170" i="11"/>
  <c r="P170" i="11" s="1"/>
  <c r="G162" i="10"/>
  <c r="P162" i="10" s="1"/>
  <c r="G166" i="11"/>
  <c r="P166" i="11" s="1"/>
  <c r="G158" i="10"/>
  <c r="P158" i="10" s="1"/>
  <c r="G162" i="11"/>
  <c r="P162" i="11" s="1"/>
  <c r="G154" i="10"/>
  <c r="P154" i="10" s="1"/>
  <c r="G158" i="11"/>
  <c r="P158" i="11" s="1"/>
  <c r="G150" i="10"/>
  <c r="P150" i="10" s="1"/>
  <c r="G154" i="11"/>
  <c r="P154" i="11" s="1"/>
  <c r="G146" i="10"/>
  <c r="P146" i="10" s="1"/>
  <c r="G150" i="11"/>
  <c r="P150" i="11" s="1"/>
  <c r="G142" i="10"/>
  <c r="P142" i="10" s="1"/>
  <c r="G146" i="11"/>
  <c r="P146" i="11" s="1"/>
  <c r="G138" i="10"/>
  <c r="P138" i="10" s="1"/>
  <c r="G142" i="11"/>
  <c r="P142" i="11" s="1"/>
  <c r="G134" i="10"/>
  <c r="P134" i="10" s="1"/>
  <c r="G138" i="11"/>
  <c r="P138" i="11" s="1"/>
  <c r="G130" i="10"/>
  <c r="P130" i="10" s="1"/>
  <c r="G134" i="11"/>
  <c r="P134" i="11" s="1"/>
  <c r="G126" i="10"/>
  <c r="P126" i="10" s="1"/>
  <c r="G130" i="11"/>
  <c r="P130" i="11" s="1"/>
  <c r="G122" i="10"/>
  <c r="P122" i="10" s="1"/>
  <c r="G126" i="11"/>
  <c r="P126" i="11" s="1"/>
  <c r="G118" i="10"/>
  <c r="P118" i="10" s="1"/>
  <c r="G122" i="11"/>
  <c r="P122" i="11" s="1"/>
  <c r="G114" i="10"/>
  <c r="P114" i="10" s="1"/>
  <c r="G118" i="11"/>
  <c r="P118" i="11" s="1"/>
  <c r="G110" i="10"/>
  <c r="P110" i="10" s="1"/>
  <c r="G114" i="11"/>
  <c r="P114" i="11" s="1"/>
  <c r="G106" i="10"/>
  <c r="P106" i="10" s="1"/>
  <c r="G110" i="11"/>
  <c r="P110" i="11" s="1"/>
  <c r="G102" i="10"/>
  <c r="P102" i="10" s="1"/>
  <c r="G106" i="11"/>
  <c r="P106" i="11" s="1"/>
  <c r="G98" i="10"/>
  <c r="P98" i="10" s="1"/>
  <c r="G102" i="11"/>
  <c r="P102" i="11" s="1"/>
  <c r="G94" i="10"/>
  <c r="P94" i="10" s="1"/>
  <c r="G98" i="11"/>
  <c r="P98" i="11" s="1"/>
  <c r="G90" i="10"/>
  <c r="P90" i="10" s="1"/>
  <c r="G94" i="11"/>
  <c r="P94" i="11" s="1"/>
  <c r="G86" i="10"/>
  <c r="P86" i="10" s="1"/>
  <c r="G90" i="11"/>
  <c r="P90" i="11" s="1"/>
  <c r="G82" i="10"/>
  <c r="P82" i="10" s="1"/>
  <c r="G86" i="11"/>
  <c r="P86" i="11" s="1"/>
  <c r="G78" i="10"/>
  <c r="P78" i="10" s="1"/>
  <c r="G82" i="11"/>
  <c r="P82" i="11" s="1"/>
  <c r="G74" i="10"/>
  <c r="P74" i="10" s="1"/>
  <c r="G78" i="11"/>
  <c r="P78" i="11" s="1"/>
  <c r="G70" i="10"/>
  <c r="P70" i="10" s="1"/>
  <c r="G74" i="11"/>
  <c r="P74" i="11" s="1"/>
  <c r="G66" i="10"/>
  <c r="P66" i="10" s="1"/>
  <c r="G70" i="11"/>
  <c r="P70" i="11" s="1"/>
  <c r="G62" i="10"/>
  <c r="P62" i="10" s="1"/>
  <c r="G66" i="11"/>
  <c r="P66" i="11" s="1"/>
  <c r="G58" i="10"/>
  <c r="P58" i="10" s="1"/>
  <c r="G62" i="11"/>
  <c r="P62" i="11" s="1"/>
  <c r="G54" i="10"/>
  <c r="P54" i="10" s="1"/>
  <c r="G58" i="11"/>
  <c r="P58" i="11" s="1"/>
  <c r="G50" i="10"/>
  <c r="P50" i="10" s="1"/>
  <c r="G54" i="11"/>
  <c r="P54" i="11" s="1"/>
  <c r="G46" i="10"/>
  <c r="P46" i="10" s="1"/>
  <c r="G50" i="11"/>
  <c r="P50" i="11" s="1"/>
  <c r="G42" i="10"/>
  <c r="P42" i="10" s="1"/>
  <c r="G46" i="11"/>
  <c r="P46" i="11" s="1"/>
  <c r="G38" i="10"/>
  <c r="P38" i="10" s="1"/>
  <c r="G42" i="11"/>
  <c r="P42" i="11" s="1"/>
  <c r="G34" i="10"/>
  <c r="P34" i="10" s="1"/>
  <c r="G38" i="11"/>
  <c r="P38" i="11" s="1"/>
  <c r="G30" i="10"/>
  <c r="P30" i="10" s="1"/>
  <c r="G34" i="11"/>
  <c r="P34" i="11" s="1"/>
  <c r="G26" i="10"/>
  <c r="P26" i="10" s="1"/>
  <c r="G30" i="11"/>
  <c r="P30" i="11" s="1"/>
  <c r="G22" i="10"/>
  <c r="P22" i="10" s="1"/>
  <c r="G26" i="11"/>
  <c r="P26" i="11" s="1"/>
  <c r="G18" i="10"/>
  <c r="P18" i="10" s="1"/>
  <c r="G22" i="11"/>
  <c r="P22" i="11" s="1"/>
  <c r="G14" i="10"/>
  <c r="P14" i="10" s="1"/>
  <c r="G18" i="11"/>
  <c r="P18" i="11" s="1"/>
  <c r="G10" i="10"/>
  <c r="P10" i="10" s="1"/>
  <c r="G14" i="11"/>
  <c r="P14" i="11" s="1"/>
  <c r="G10" i="11"/>
  <c r="P10" i="11" s="1"/>
  <c r="G6" i="10"/>
  <c r="P6" i="10" s="1"/>
  <c r="G6" i="11"/>
  <c r="P6" i="11" s="1"/>
  <c r="G2" i="10"/>
  <c r="P2" i="10" s="1"/>
  <c r="G2" i="11"/>
  <c r="P2" i="11" s="1"/>
  <c r="H348" i="10"/>
  <c r="Q348" i="10" s="1"/>
  <c r="H352" i="11"/>
  <c r="Q352" i="11" s="1"/>
  <c r="H344" i="10"/>
  <c r="Q344" i="10" s="1"/>
  <c r="H348" i="11"/>
  <c r="Q348" i="11" s="1"/>
  <c r="H340" i="10"/>
  <c r="Q340" i="10" s="1"/>
  <c r="H344" i="11"/>
  <c r="Q344" i="11" s="1"/>
  <c r="H336" i="10"/>
  <c r="Q336" i="10" s="1"/>
  <c r="H340" i="11"/>
  <c r="Q340" i="11" s="1"/>
  <c r="H332" i="10"/>
  <c r="Q332" i="10" s="1"/>
  <c r="H336" i="11"/>
  <c r="Q336" i="11" s="1"/>
  <c r="H328" i="10"/>
  <c r="Q328" i="10" s="1"/>
  <c r="H332" i="11"/>
  <c r="Q332" i="11" s="1"/>
  <c r="H324" i="10"/>
  <c r="Q324" i="10" s="1"/>
  <c r="H328" i="11"/>
  <c r="Q328" i="11" s="1"/>
  <c r="H320" i="10"/>
  <c r="Q320" i="10" s="1"/>
  <c r="H324" i="11"/>
  <c r="Q324" i="11" s="1"/>
  <c r="H316" i="10"/>
  <c r="Q316" i="10" s="1"/>
  <c r="H320" i="11"/>
  <c r="Q320" i="11" s="1"/>
  <c r="H312" i="10"/>
  <c r="Q312" i="10" s="1"/>
  <c r="H316" i="11"/>
  <c r="Q316" i="11" s="1"/>
  <c r="H308" i="10"/>
  <c r="Q308" i="10" s="1"/>
  <c r="H312" i="11"/>
  <c r="Q312" i="11" s="1"/>
  <c r="H304" i="10"/>
  <c r="Q304" i="10" s="1"/>
  <c r="H308" i="11"/>
  <c r="Q308" i="11" s="1"/>
  <c r="H300" i="10"/>
  <c r="Q300" i="10" s="1"/>
  <c r="H304" i="11"/>
  <c r="Q304" i="11" s="1"/>
  <c r="H296" i="10"/>
  <c r="Q296" i="10" s="1"/>
  <c r="H300" i="11"/>
  <c r="Q300" i="11" s="1"/>
  <c r="H292" i="10"/>
  <c r="Q292" i="10" s="1"/>
  <c r="H296" i="11"/>
  <c r="Q296" i="11" s="1"/>
  <c r="H288" i="10"/>
  <c r="Q288" i="10" s="1"/>
  <c r="H292" i="11"/>
  <c r="Q292" i="11" s="1"/>
  <c r="H284" i="10"/>
  <c r="Q284" i="10" s="1"/>
  <c r="H288" i="11"/>
  <c r="Q288" i="11" s="1"/>
  <c r="H280" i="10"/>
  <c r="Q280" i="10" s="1"/>
  <c r="H284" i="11"/>
  <c r="Q284" i="11" s="1"/>
  <c r="H276" i="10"/>
  <c r="Q276" i="10" s="1"/>
  <c r="H280" i="11"/>
  <c r="Q280" i="11" s="1"/>
  <c r="H272" i="10"/>
  <c r="Q272" i="10" s="1"/>
  <c r="H276" i="11"/>
  <c r="Q276" i="11" s="1"/>
  <c r="H268" i="10"/>
  <c r="Q268" i="10" s="1"/>
  <c r="H272" i="11"/>
  <c r="Q272" i="11" s="1"/>
  <c r="H264" i="10"/>
  <c r="Q264" i="10" s="1"/>
  <c r="H268" i="11"/>
  <c r="Q268" i="11" s="1"/>
  <c r="H260" i="10"/>
  <c r="Q260" i="10" s="1"/>
  <c r="H264" i="11"/>
  <c r="Q264" i="11" s="1"/>
  <c r="H256" i="10"/>
  <c r="Q256" i="10" s="1"/>
  <c r="H260" i="11"/>
  <c r="Q260" i="11" s="1"/>
  <c r="H252" i="10"/>
  <c r="Q252" i="10" s="1"/>
  <c r="H256" i="11"/>
  <c r="Q256" i="11" s="1"/>
  <c r="H248" i="10"/>
  <c r="Q248" i="10" s="1"/>
  <c r="H252" i="11"/>
  <c r="Q252" i="11" s="1"/>
  <c r="H244" i="10"/>
  <c r="Q244" i="10" s="1"/>
  <c r="H248" i="11"/>
  <c r="Q248" i="11" s="1"/>
  <c r="H240" i="10"/>
  <c r="Q240" i="10" s="1"/>
  <c r="H244" i="11"/>
  <c r="Q244" i="11" s="1"/>
  <c r="H236" i="10"/>
  <c r="Q236" i="10" s="1"/>
  <c r="H240" i="11"/>
  <c r="Q240" i="11" s="1"/>
  <c r="H232" i="10"/>
  <c r="Q232" i="10" s="1"/>
  <c r="H236" i="11"/>
  <c r="Q236" i="11" s="1"/>
  <c r="H228" i="10"/>
  <c r="Q228" i="10" s="1"/>
  <c r="H232" i="11"/>
  <c r="Q232" i="11" s="1"/>
  <c r="H224" i="10"/>
  <c r="Q224" i="10" s="1"/>
  <c r="H228" i="11"/>
  <c r="Q228" i="11" s="1"/>
  <c r="H220" i="10"/>
  <c r="Q220" i="10" s="1"/>
  <c r="H224" i="11"/>
  <c r="Q224" i="11" s="1"/>
  <c r="H216" i="10"/>
  <c r="Q216" i="10" s="1"/>
  <c r="H220" i="11"/>
  <c r="Q220" i="11" s="1"/>
  <c r="H212" i="10"/>
  <c r="Q212" i="10" s="1"/>
  <c r="H216" i="11"/>
  <c r="Q216" i="11" s="1"/>
  <c r="H208" i="10"/>
  <c r="Q208" i="10" s="1"/>
  <c r="H212" i="11"/>
  <c r="Q212" i="11" s="1"/>
  <c r="H204" i="10"/>
  <c r="Q204" i="10" s="1"/>
  <c r="H208" i="11"/>
  <c r="Q208" i="11" s="1"/>
  <c r="H200" i="10"/>
  <c r="Q200" i="10" s="1"/>
  <c r="H204" i="11"/>
  <c r="Q204" i="11" s="1"/>
  <c r="H196" i="10"/>
  <c r="Q196" i="10" s="1"/>
  <c r="H200" i="11"/>
  <c r="Q200" i="11" s="1"/>
  <c r="H192" i="10"/>
  <c r="Q192" i="10" s="1"/>
  <c r="H196" i="11"/>
  <c r="Q196" i="11" s="1"/>
  <c r="H188" i="10"/>
  <c r="Q188" i="10" s="1"/>
  <c r="H192" i="11"/>
  <c r="Q192" i="11" s="1"/>
  <c r="H184" i="10"/>
  <c r="Q184" i="10" s="1"/>
  <c r="H188" i="11"/>
  <c r="Q188" i="11" s="1"/>
  <c r="H180" i="10"/>
  <c r="Q180" i="10" s="1"/>
  <c r="H184" i="11"/>
  <c r="Q184" i="11" s="1"/>
  <c r="H176" i="10"/>
  <c r="Q176" i="10" s="1"/>
  <c r="H180" i="11"/>
  <c r="Q180" i="11" s="1"/>
  <c r="H172" i="10"/>
  <c r="Q172" i="10" s="1"/>
  <c r="H176" i="11"/>
  <c r="Q176" i="11" s="1"/>
  <c r="H168" i="10"/>
  <c r="Q168" i="10" s="1"/>
  <c r="H172" i="11"/>
  <c r="Q172" i="11" s="1"/>
  <c r="H164" i="10"/>
  <c r="Q164" i="10" s="1"/>
  <c r="H168" i="11"/>
  <c r="Q168" i="11" s="1"/>
  <c r="H160" i="10"/>
  <c r="Q160" i="10" s="1"/>
  <c r="H164" i="11"/>
  <c r="Q164" i="11" s="1"/>
  <c r="H156" i="10"/>
  <c r="Q156" i="10" s="1"/>
  <c r="H160" i="11"/>
  <c r="Q160" i="11" s="1"/>
  <c r="H152" i="10"/>
  <c r="Q152" i="10" s="1"/>
  <c r="H156" i="11"/>
  <c r="Q156" i="11" s="1"/>
  <c r="H148" i="10"/>
  <c r="Q148" i="10" s="1"/>
  <c r="H152" i="11"/>
  <c r="Q152" i="11" s="1"/>
  <c r="H144" i="10"/>
  <c r="Q144" i="10" s="1"/>
  <c r="H148" i="11"/>
  <c r="Q148" i="11" s="1"/>
  <c r="H140" i="10"/>
  <c r="Q140" i="10" s="1"/>
  <c r="H144" i="11"/>
  <c r="Q144" i="11" s="1"/>
  <c r="H136" i="10"/>
  <c r="Q136" i="10" s="1"/>
  <c r="H140" i="11"/>
  <c r="Q140" i="11" s="1"/>
  <c r="H132" i="10"/>
  <c r="Q132" i="10" s="1"/>
  <c r="H136" i="11"/>
  <c r="Q136" i="11" s="1"/>
  <c r="H128" i="10"/>
  <c r="Q128" i="10" s="1"/>
  <c r="H132" i="11"/>
  <c r="Q132" i="11" s="1"/>
  <c r="H124" i="10"/>
  <c r="Q124" i="10" s="1"/>
  <c r="H128" i="11"/>
  <c r="Q128" i="11" s="1"/>
  <c r="H120" i="10"/>
  <c r="Q120" i="10" s="1"/>
  <c r="H124" i="11"/>
  <c r="Q124" i="11" s="1"/>
  <c r="H116" i="10"/>
  <c r="Q116" i="10" s="1"/>
  <c r="H120" i="11"/>
  <c r="Q120" i="11" s="1"/>
  <c r="H112" i="10"/>
  <c r="Q112" i="10" s="1"/>
  <c r="H116" i="11"/>
  <c r="Q116" i="11" s="1"/>
  <c r="H108" i="10"/>
  <c r="Q108" i="10" s="1"/>
  <c r="H112" i="11"/>
  <c r="Q112" i="11" s="1"/>
  <c r="H104" i="10"/>
  <c r="Q104" i="10" s="1"/>
  <c r="H108" i="11"/>
  <c r="Q108" i="11" s="1"/>
  <c r="H100" i="10"/>
  <c r="Q100" i="10" s="1"/>
  <c r="H104" i="11"/>
  <c r="Q104" i="11" s="1"/>
  <c r="H96" i="10"/>
  <c r="Q96" i="10" s="1"/>
  <c r="H100" i="11"/>
  <c r="Q100" i="11" s="1"/>
  <c r="H92" i="10"/>
  <c r="Q92" i="10" s="1"/>
  <c r="H96" i="11"/>
  <c r="Q96" i="11" s="1"/>
  <c r="H88" i="10"/>
  <c r="Q88" i="10" s="1"/>
  <c r="H92" i="11"/>
  <c r="Q92" i="11" s="1"/>
  <c r="H84" i="10"/>
  <c r="Q84" i="10" s="1"/>
  <c r="H88" i="11"/>
  <c r="Q88" i="11" s="1"/>
  <c r="H80" i="10"/>
  <c r="Q80" i="10" s="1"/>
  <c r="H84" i="11"/>
  <c r="Q84" i="11" s="1"/>
  <c r="H76" i="10"/>
  <c r="Q76" i="10" s="1"/>
  <c r="H80" i="11"/>
  <c r="Q80" i="11" s="1"/>
  <c r="H72" i="10"/>
  <c r="Q72" i="10" s="1"/>
  <c r="H76" i="11"/>
  <c r="Q76" i="11" s="1"/>
  <c r="H68" i="10"/>
  <c r="Q68" i="10" s="1"/>
  <c r="H72" i="11"/>
  <c r="Q72" i="11" s="1"/>
  <c r="H64" i="10"/>
  <c r="Q64" i="10" s="1"/>
  <c r="H68" i="11"/>
  <c r="Q68" i="11" s="1"/>
  <c r="H60" i="10"/>
  <c r="Q60" i="10" s="1"/>
  <c r="H64" i="11"/>
  <c r="Q64" i="11" s="1"/>
  <c r="H56" i="10"/>
  <c r="Q56" i="10" s="1"/>
  <c r="H60" i="11"/>
  <c r="Q60" i="11" s="1"/>
  <c r="H52" i="10"/>
  <c r="Q52" i="10" s="1"/>
  <c r="H56" i="11"/>
  <c r="Q56" i="11" s="1"/>
  <c r="H48" i="10"/>
  <c r="Q48" i="10" s="1"/>
  <c r="H52" i="11"/>
  <c r="Q52" i="11" s="1"/>
  <c r="H44" i="10"/>
  <c r="Q44" i="10" s="1"/>
  <c r="H48" i="11"/>
  <c r="Q48" i="11" s="1"/>
  <c r="H40" i="10"/>
  <c r="Q40" i="10" s="1"/>
  <c r="H44" i="11"/>
  <c r="Q44" i="11" s="1"/>
  <c r="H36" i="10"/>
  <c r="Q36" i="10" s="1"/>
  <c r="H40" i="11"/>
  <c r="Q40" i="11" s="1"/>
  <c r="H32" i="10"/>
  <c r="Q32" i="10" s="1"/>
  <c r="H36" i="11"/>
  <c r="Q36" i="11" s="1"/>
  <c r="H28" i="10"/>
  <c r="Q28" i="10" s="1"/>
  <c r="H32" i="11"/>
  <c r="Q32" i="11" s="1"/>
  <c r="H24" i="10"/>
  <c r="Q24" i="10" s="1"/>
  <c r="H28" i="11"/>
  <c r="Q28" i="11" s="1"/>
  <c r="H20" i="10"/>
  <c r="Q20" i="10" s="1"/>
  <c r="H24" i="11"/>
  <c r="Q24" i="11" s="1"/>
  <c r="H16" i="10"/>
  <c r="Q16" i="10" s="1"/>
  <c r="H20" i="11"/>
  <c r="Q20" i="11" s="1"/>
  <c r="H12" i="10"/>
  <c r="Q12" i="10" s="1"/>
  <c r="H16" i="11"/>
  <c r="Q16" i="11" s="1"/>
  <c r="H12" i="11"/>
  <c r="Q12" i="11" s="1"/>
  <c r="H8" i="11"/>
  <c r="Q8" i="11" s="1"/>
  <c r="H4" i="10"/>
  <c r="Q4" i="10" s="1"/>
  <c r="H4" i="11"/>
  <c r="Q4" i="11" s="1"/>
  <c r="C348" i="10"/>
  <c r="K348" i="10" s="1"/>
  <c r="C352" i="11"/>
  <c r="K352" i="11" s="1"/>
  <c r="N352" i="11" s="1"/>
  <c r="C332" i="10"/>
  <c r="K332" i="10" s="1"/>
  <c r="C336" i="11"/>
  <c r="K336" i="11" s="1"/>
  <c r="C316" i="10"/>
  <c r="K316" i="10" s="1"/>
  <c r="C320" i="11"/>
  <c r="K320" i="11" s="1"/>
  <c r="C300" i="10"/>
  <c r="K300" i="10" s="1"/>
  <c r="C304" i="11"/>
  <c r="K304" i="11" s="1"/>
  <c r="C284" i="10"/>
  <c r="K284" i="10" s="1"/>
  <c r="C288" i="11"/>
  <c r="K288" i="11" s="1"/>
  <c r="C268" i="10"/>
  <c r="K268" i="10" s="1"/>
  <c r="C272" i="11"/>
  <c r="K272" i="11" s="1"/>
  <c r="C252" i="10"/>
  <c r="K252" i="10" s="1"/>
  <c r="C256" i="11"/>
  <c r="K256" i="11" s="1"/>
  <c r="C236" i="10"/>
  <c r="K236" i="10" s="1"/>
  <c r="C240" i="11"/>
  <c r="K240" i="11" s="1"/>
  <c r="C220" i="10"/>
  <c r="K220" i="10" s="1"/>
  <c r="C224" i="11"/>
  <c r="K224" i="11" s="1"/>
  <c r="C212" i="10"/>
  <c r="K212" i="10" s="1"/>
  <c r="C216" i="11"/>
  <c r="K216" i="11" s="1"/>
  <c r="C196" i="10"/>
  <c r="K196" i="10" s="1"/>
  <c r="C200" i="11"/>
  <c r="K200" i="11" s="1"/>
  <c r="C180" i="10"/>
  <c r="K180" i="10" s="1"/>
  <c r="C184" i="11"/>
  <c r="K184" i="11" s="1"/>
  <c r="C164" i="10"/>
  <c r="K164" i="10" s="1"/>
  <c r="C168" i="11"/>
  <c r="K168" i="11" s="1"/>
  <c r="C148" i="10"/>
  <c r="K148" i="10" s="1"/>
  <c r="C152" i="11"/>
  <c r="K152" i="11" s="1"/>
  <c r="C132" i="10"/>
  <c r="K132" i="10" s="1"/>
  <c r="C136" i="11"/>
  <c r="K136" i="11" s="1"/>
  <c r="C116" i="10"/>
  <c r="K116" i="10" s="1"/>
  <c r="C120" i="11"/>
  <c r="K120" i="11" s="1"/>
  <c r="C96" i="10"/>
  <c r="K96" i="10" s="1"/>
  <c r="C100" i="11"/>
  <c r="K100" i="11" s="1"/>
  <c r="C84" i="10"/>
  <c r="K84" i="10" s="1"/>
  <c r="C88" i="11"/>
  <c r="K88" i="11" s="1"/>
  <c r="C68" i="10"/>
  <c r="K68" i="10" s="1"/>
  <c r="C72" i="11"/>
  <c r="K72" i="11" s="1"/>
  <c r="C52" i="10"/>
  <c r="K52" i="10" s="1"/>
  <c r="C56" i="11"/>
  <c r="K56" i="11" s="1"/>
  <c r="C36" i="10"/>
  <c r="K36" i="10" s="1"/>
  <c r="C40" i="11"/>
  <c r="K40" i="11" s="1"/>
  <c r="C24" i="10"/>
  <c r="K24" i="10" s="1"/>
  <c r="C28" i="11"/>
  <c r="K28" i="11" s="1"/>
  <c r="C12" i="10"/>
  <c r="K12" i="10" s="1"/>
  <c r="C16" i="11"/>
  <c r="K16" i="11" s="1"/>
  <c r="D349" i="10"/>
  <c r="L349" i="10" s="1"/>
  <c r="D353" i="11"/>
  <c r="L353" i="11" s="1"/>
  <c r="D333" i="10"/>
  <c r="L333" i="10" s="1"/>
  <c r="D337" i="11"/>
  <c r="L337" i="11" s="1"/>
  <c r="D317" i="10"/>
  <c r="L317" i="10" s="1"/>
  <c r="D321" i="11"/>
  <c r="L321" i="11" s="1"/>
  <c r="D301" i="10"/>
  <c r="L301" i="10" s="1"/>
  <c r="D305" i="11"/>
  <c r="L305" i="11" s="1"/>
  <c r="D285" i="10"/>
  <c r="L285" i="10" s="1"/>
  <c r="D289" i="11"/>
  <c r="L289" i="11" s="1"/>
  <c r="D269" i="10"/>
  <c r="L269" i="10" s="1"/>
  <c r="D273" i="11"/>
  <c r="L273" i="11" s="1"/>
  <c r="D253" i="10"/>
  <c r="L253" i="10" s="1"/>
  <c r="D257" i="11"/>
  <c r="L257" i="11" s="1"/>
  <c r="D237" i="10"/>
  <c r="L237" i="10" s="1"/>
  <c r="D241" i="11"/>
  <c r="L241" i="11" s="1"/>
  <c r="D221" i="10"/>
  <c r="L221" i="10" s="1"/>
  <c r="D225" i="11"/>
  <c r="L225" i="11" s="1"/>
  <c r="D201" i="10"/>
  <c r="L201" i="10" s="1"/>
  <c r="D205" i="11"/>
  <c r="L205" i="11" s="1"/>
  <c r="D185" i="10"/>
  <c r="L185" i="10" s="1"/>
  <c r="D189" i="11"/>
  <c r="L189" i="11" s="1"/>
  <c r="D173" i="10"/>
  <c r="L173" i="10" s="1"/>
  <c r="D177" i="11"/>
  <c r="L177" i="11" s="1"/>
  <c r="D157" i="10"/>
  <c r="L157" i="10" s="1"/>
  <c r="D161" i="11"/>
  <c r="L161" i="11" s="1"/>
  <c r="D141" i="10"/>
  <c r="L141" i="10" s="1"/>
  <c r="D145" i="11"/>
  <c r="L145" i="11" s="1"/>
  <c r="D125" i="10"/>
  <c r="L125" i="10" s="1"/>
  <c r="D129" i="11"/>
  <c r="L129" i="11" s="1"/>
  <c r="D109" i="10"/>
  <c r="L109" i="10" s="1"/>
  <c r="D113" i="11"/>
  <c r="L113" i="11" s="1"/>
  <c r="D93" i="10"/>
  <c r="L93" i="10" s="1"/>
  <c r="D97" i="11"/>
  <c r="L97" i="11" s="1"/>
  <c r="D81" i="10"/>
  <c r="L81" i="10" s="1"/>
  <c r="D85" i="11"/>
  <c r="L85" i="11" s="1"/>
  <c r="D65" i="10"/>
  <c r="L65" i="10" s="1"/>
  <c r="D69" i="11"/>
  <c r="L69" i="11" s="1"/>
  <c r="D49" i="10"/>
  <c r="L49" i="10" s="1"/>
  <c r="D53" i="11"/>
  <c r="L53" i="11" s="1"/>
  <c r="D37" i="10"/>
  <c r="L37" i="10" s="1"/>
  <c r="D41" i="11"/>
  <c r="L41" i="11" s="1"/>
  <c r="D21" i="10"/>
  <c r="L21" i="10" s="1"/>
  <c r="D25" i="11"/>
  <c r="L25" i="11" s="1"/>
  <c r="D9" i="11"/>
  <c r="L9" i="11" s="1"/>
  <c r="E339" i="10"/>
  <c r="M339" i="10" s="1"/>
  <c r="E343" i="11"/>
  <c r="M343" i="11" s="1"/>
  <c r="E323" i="10"/>
  <c r="M323" i="10" s="1"/>
  <c r="E327" i="11"/>
  <c r="M327" i="11" s="1"/>
  <c r="E307" i="10"/>
  <c r="M307" i="10" s="1"/>
  <c r="E311" i="11"/>
  <c r="M311" i="11" s="1"/>
  <c r="E295" i="10"/>
  <c r="M295" i="10" s="1"/>
  <c r="E299" i="11"/>
  <c r="M299" i="11" s="1"/>
  <c r="E283" i="10"/>
  <c r="M283" i="10" s="1"/>
  <c r="E287" i="11"/>
  <c r="M287" i="11" s="1"/>
  <c r="E271" i="10"/>
  <c r="M271" i="10" s="1"/>
  <c r="E275" i="11"/>
  <c r="M275" i="11" s="1"/>
  <c r="E259" i="10"/>
  <c r="M259" i="10" s="1"/>
  <c r="E263" i="11"/>
  <c r="M263" i="11" s="1"/>
  <c r="E247" i="10"/>
  <c r="M247" i="10" s="1"/>
  <c r="E251" i="11"/>
  <c r="M251" i="11" s="1"/>
  <c r="E239" i="10"/>
  <c r="M239" i="10" s="1"/>
  <c r="E243" i="11"/>
  <c r="M243" i="11" s="1"/>
  <c r="E219" i="10"/>
  <c r="M219" i="10" s="1"/>
  <c r="E223" i="11"/>
  <c r="M223" i="11" s="1"/>
  <c r="E207" i="10"/>
  <c r="M207" i="10" s="1"/>
  <c r="E211" i="11"/>
  <c r="M211" i="11" s="1"/>
  <c r="E195" i="10"/>
  <c r="M195" i="10" s="1"/>
  <c r="E199" i="11"/>
  <c r="M199" i="11" s="1"/>
  <c r="E187" i="10"/>
  <c r="M187" i="10" s="1"/>
  <c r="E191" i="11"/>
  <c r="M191" i="11" s="1"/>
  <c r="E175" i="10"/>
  <c r="M175" i="10" s="1"/>
  <c r="N175" i="10" s="1"/>
  <c r="E179" i="11"/>
  <c r="M179" i="11" s="1"/>
  <c r="E167" i="10"/>
  <c r="M167" i="10" s="1"/>
  <c r="E171" i="11"/>
  <c r="M171" i="11" s="1"/>
  <c r="C347" i="10"/>
  <c r="K347" i="10" s="1"/>
  <c r="C351" i="11"/>
  <c r="K351" i="11" s="1"/>
  <c r="N351" i="11" s="1"/>
  <c r="C343" i="10"/>
  <c r="K343" i="10" s="1"/>
  <c r="C347" i="11"/>
  <c r="K347" i="11" s="1"/>
  <c r="N347" i="11" s="1"/>
  <c r="C335" i="10"/>
  <c r="K335" i="10" s="1"/>
  <c r="N335" i="10" s="1"/>
  <c r="C339" i="11"/>
  <c r="K339" i="11" s="1"/>
  <c r="C323" i="10"/>
  <c r="K323" i="10" s="1"/>
  <c r="C327" i="11"/>
  <c r="K327" i="11" s="1"/>
  <c r="N327" i="11" s="1"/>
  <c r="C315" i="10"/>
  <c r="K315" i="10" s="1"/>
  <c r="C319" i="11"/>
  <c r="K319" i="11" s="1"/>
  <c r="C307" i="10"/>
  <c r="K307" i="10" s="1"/>
  <c r="C311" i="11"/>
  <c r="K311" i="11" s="1"/>
  <c r="C299" i="10"/>
  <c r="K299" i="10" s="1"/>
  <c r="C303" i="11"/>
  <c r="K303" i="11" s="1"/>
  <c r="C291" i="10"/>
  <c r="K291" i="10" s="1"/>
  <c r="C295" i="11"/>
  <c r="K295" i="11" s="1"/>
  <c r="C283" i="10"/>
  <c r="K283" i="10" s="1"/>
  <c r="C287" i="11"/>
  <c r="K287" i="11" s="1"/>
  <c r="C275" i="10"/>
  <c r="K275" i="10" s="1"/>
  <c r="C279" i="11"/>
  <c r="K279" i="11" s="1"/>
  <c r="C267" i="10"/>
  <c r="K267" i="10" s="1"/>
  <c r="C271" i="11"/>
  <c r="K271" i="11" s="1"/>
  <c r="C259" i="10"/>
  <c r="K259" i="10" s="1"/>
  <c r="C263" i="11"/>
  <c r="K263" i="11" s="1"/>
  <c r="C251" i="10"/>
  <c r="K251" i="10" s="1"/>
  <c r="C255" i="11"/>
  <c r="K255" i="11" s="1"/>
  <c r="C243" i="10"/>
  <c r="K243" i="10" s="1"/>
  <c r="C247" i="11"/>
  <c r="K247" i="11" s="1"/>
  <c r="C235" i="10"/>
  <c r="K235" i="10" s="1"/>
  <c r="C239" i="11"/>
  <c r="K239" i="11" s="1"/>
  <c r="C227" i="10"/>
  <c r="K227" i="10" s="1"/>
  <c r="C231" i="11"/>
  <c r="K231" i="11" s="1"/>
  <c r="C219" i="10"/>
  <c r="K219" i="10" s="1"/>
  <c r="C223" i="11"/>
  <c r="K223" i="11" s="1"/>
  <c r="C211" i="10"/>
  <c r="K211" i="10" s="1"/>
  <c r="C215" i="11"/>
  <c r="K215" i="11" s="1"/>
  <c r="C199" i="10"/>
  <c r="K199" i="10" s="1"/>
  <c r="C203" i="11"/>
  <c r="K203" i="11" s="1"/>
  <c r="C191" i="10"/>
  <c r="K191" i="10" s="1"/>
  <c r="C195" i="11"/>
  <c r="K195" i="11" s="1"/>
  <c r="C183" i="10"/>
  <c r="K183" i="10" s="1"/>
  <c r="C187" i="11"/>
  <c r="K187" i="11" s="1"/>
  <c r="N187" i="11" s="1"/>
  <c r="C175" i="10"/>
  <c r="K175" i="10" s="1"/>
  <c r="C179" i="11"/>
  <c r="K179" i="11" s="1"/>
  <c r="C167" i="10"/>
  <c r="K167" i="10" s="1"/>
  <c r="C171" i="11"/>
  <c r="K171" i="11" s="1"/>
  <c r="C159" i="10"/>
  <c r="K159" i="10" s="1"/>
  <c r="C163" i="11"/>
  <c r="K163" i="11" s="1"/>
  <c r="C151" i="10"/>
  <c r="K151" i="10" s="1"/>
  <c r="C155" i="11"/>
  <c r="K155" i="11" s="1"/>
  <c r="C143" i="10"/>
  <c r="K143" i="10" s="1"/>
  <c r="C147" i="11"/>
  <c r="K147" i="11" s="1"/>
  <c r="C135" i="10"/>
  <c r="K135" i="10" s="1"/>
  <c r="C139" i="11"/>
  <c r="K139" i="11" s="1"/>
  <c r="C127" i="10"/>
  <c r="K127" i="10" s="1"/>
  <c r="C131" i="11"/>
  <c r="K131" i="11" s="1"/>
  <c r="C119" i="10"/>
  <c r="K119" i="10" s="1"/>
  <c r="C123" i="11"/>
  <c r="K123" i="11" s="1"/>
  <c r="C111" i="10"/>
  <c r="K111" i="10" s="1"/>
  <c r="C115" i="11"/>
  <c r="K115" i="11" s="1"/>
  <c r="C103" i="10"/>
  <c r="K103" i="10" s="1"/>
  <c r="C107" i="11"/>
  <c r="K107" i="11" s="1"/>
  <c r="C95" i="10"/>
  <c r="K95" i="10" s="1"/>
  <c r="C99" i="11"/>
  <c r="K99" i="11" s="1"/>
  <c r="C87" i="10"/>
  <c r="K87" i="10" s="1"/>
  <c r="C91" i="11"/>
  <c r="K91" i="11" s="1"/>
  <c r="C79" i="10"/>
  <c r="K79" i="10" s="1"/>
  <c r="C83" i="11"/>
  <c r="K83" i="11" s="1"/>
  <c r="C71" i="10"/>
  <c r="K71" i="10" s="1"/>
  <c r="C75" i="11"/>
  <c r="K75" i="11" s="1"/>
  <c r="C63" i="10"/>
  <c r="K63" i="10" s="1"/>
  <c r="C67" i="11"/>
  <c r="K67" i="11" s="1"/>
  <c r="C55" i="10"/>
  <c r="K55" i="10" s="1"/>
  <c r="C59" i="11"/>
  <c r="K59" i="11" s="1"/>
  <c r="C47" i="10"/>
  <c r="K47" i="10" s="1"/>
  <c r="C51" i="11"/>
  <c r="K51" i="11" s="1"/>
  <c r="C39" i="10"/>
  <c r="K39" i="10" s="1"/>
  <c r="N39" i="10" s="1"/>
  <c r="C43" i="11"/>
  <c r="K43" i="11" s="1"/>
  <c r="C31" i="10"/>
  <c r="K31" i="10" s="1"/>
  <c r="C35" i="11"/>
  <c r="K35" i="11" s="1"/>
  <c r="C23" i="10"/>
  <c r="K23" i="10" s="1"/>
  <c r="C27" i="11"/>
  <c r="K27" i="11" s="1"/>
  <c r="C15" i="10"/>
  <c r="K15" i="10" s="1"/>
  <c r="C19" i="11"/>
  <c r="K19" i="11" s="1"/>
  <c r="C8" i="10"/>
  <c r="K8" i="10" s="1"/>
  <c r="N8" i="10" s="1"/>
  <c r="C11" i="11"/>
  <c r="K11" i="11" s="1"/>
  <c r="N11" i="11" s="1"/>
  <c r="C3" i="10"/>
  <c r="K3" i="10" s="1"/>
  <c r="C3" i="11"/>
  <c r="K3" i="11" s="1"/>
  <c r="D344" i="10"/>
  <c r="L344" i="10" s="1"/>
  <c r="D348" i="11"/>
  <c r="L348" i="11" s="1"/>
  <c r="D336" i="10"/>
  <c r="L336" i="10" s="1"/>
  <c r="D340" i="11"/>
  <c r="L340" i="11" s="1"/>
  <c r="D328" i="10"/>
  <c r="L328" i="10" s="1"/>
  <c r="D332" i="11"/>
  <c r="L332" i="11" s="1"/>
  <c r="D320" i="10"/>
  <c r="L320" i="10" s="1"/>
  <c r="D324" i="11"/>
  <c r="L324" i="11" s="1"/>
  <c r="D312" i="10"/>
  <c r="L312" i="10" s="1"/>
  <c r="D316" i="11"/>
  <c r="L316" i="11" s="1"/>
  <c r="D304" i="10"/>
  <c r="L304" i="10" s="1"/>
  <c r="D308" i="11"/>
  <c r="L308" i="11" s="1"/>
  <c r="D296" i="10"/>
  <c r="L296" i="10" s="1"/>
  <c r="D300" i="11"/>
  <c r="L300" i="11" s="1"/>
  <c r="D284" i="10"/>
  <c r="L284" i="10" s="1"/>
  <c r="D288" i="11"/>
  <c r="L288" i="11" s="1"/>
  <c r="D276" i="10"/>
  <c r="L276" i="10" s="1"/>
  <c r="D280" i="11"/>
  <c r="L280" i="11" s="1"/>
  <c r="D264" i="10"/>
  <c r="L264" i="10" s="1"/>
  <c r="D268" i="11"/>
  <c r="L268" i="11" s="1"/>
  <c r="D256" i="10"/>
  <c r="L256" i="10" s="1"/>
  <c r="N256" i="10" s="1"/>
  <c r="D260" i="11"/>
  <c r="L260" i="11" s="1"/>
  <c r="D240" i="10"/>
  <c r="L240" i="10" s="1"/>
  <c r="D244" i="11"/>
  <c r="L244" i="11" s="1"/>
  <c r="D232" i="10"/>
  <c r="L232" i="10" s="1"/>
  <c r="D236" i="11"/>
  <c r="L236" i="11" s="1"/>
  <c r="D224" i="10"/>
  <c r="L224" i="10" s="1"/>
  <c r="D228" i="11"/>
  <c r="L228" i="11" s="1"/>
  <c r="D208" i="10"/>
  <c r="L208" i="10" s="1"/>
  <c r="D212" i="11"/>
  <c r="L212" i="11" s="1"/>
  <c r="D196" i="10"/>
  <c r="L196" i="10" s="1"/>
  <c r="D200" i="11"/>
  <c r="L200" i="11" s="1"/>
  <c r="D184" i="10"/>
  <c r="L184" i="10" s="1"/>
  <c r="D188" i="11"/>
  <c r="L188" i="11" s="1"/>
  <c r="D172" i="10"/>
  <c r="L172" i="10" s="1"/>
  <c r="D176" i="11"/>
  <c r="L176" i="11" s="1"/>
  <c r="D164" i="10"/>
  <c r="L164" i="10" s="1"/>
  <c r="D168" i="11"/>
  <c r="L168" i="11" s="1"/>
  <c r="D152" i="10"/>
  <c r="L152" i="10" s="1"/>
  <c r="D156" i="11"/>
  <c r="L156" i="11" s="1"/>
  <c r="D140" i="10"/>
  <c r="L140" i="10" s="1"/>
  <c r="D144" i="11"/>
  <c r="L144" i="11" s="1"/>
  <c r="D128" i="10"/>
  <c r="L128" i="10" s="1"/>
  <c r="D132" i="11"/>
  <c r="L132" i="11" s="1"/>
  <c r="D120" i="10"/>
  <c r="L120" i="10" s="1"/>
  <c r="D124" i="11"/>
  <c r="L124" i="11" s="1"/>
  <c r="D108" i="10"/>
  <c r="L108" i="10" s="1"/>
  <c r="D112" i="11"/>
  <c r="L112" i="11" s="1"/>
  <c r="D100" i="10"/>
  <c r="L100" i="10" s="1"/>
  <c r="D104" i="11"/>
  <c r="L104" i="11" s="1"/>
  <c r="D84" i="10"/>
  <c r="L84" i="10" s="1"/>
  <c r="D88" i="11"/>
  <c r="L88" i="11" s="1"/>
  <c r="D72" i="10"/>
  <c r="L72" i="10" s="1"/>
  <c r="D76" i="11"/>
  <c r="L76" i="11" s="1"/>
  <c r="D64" i="10"/>
  <c r="L64" i="10" s="1"/>
  <c r="D68" i="11"/>
  <c r="L68" i="11" s="1"/>
  <c r="D52" i="10"/>
  <c r="L52" i="10" s="1"/>
  <c r="D56" i="11"/>
  <c r="L56" i="11" s="1"/>
  <c r="D44" i="10"/>
  <c r="L44" i="10" s="1"/>
  <c r="D48" i="11"/>
  <c r="L48" i="11" s="1"/>
  <c r="D32" i="10"/>
  <c r="L32" i="10" s="1"/>
  <c r="D36" i="11"/>
  <c r="L36" i="11" s="1"/>
  <c r="D24" i="10"/>
  <c r="L24" i="10" s="1"/>
  <c r="D28" i="11"/>
  <c r="L28" i="11" s="1"/>
  <c r="D12" i="10"/>
  <c r="L12" i="10" s="1"/>
  <c r="D16" i="11"/>
  <c r="L16" i="11" s="1"/>
  <c r="D4" i="10"/>
  <c r="L4" i="10" s="1"/>
  <c r="D4" i="11"/>
  <c r="L4" i="11" s="1"/>
  <c r="E346" i="10"/>
  <c r="M346" i="10" s="1"/>
  <c r="E350" i="11"/>
  <c r="M350" i="11" s="1"/>
  <c r="E334" i="10"/>
  <c r="M334" i="10" s="1"/>
  <c r="E338" i="11"/>
  <c r="M338" i="11" s="1"/>
  <c r="E326" i="10"/>
  <c r="M326" i="10" s="1"/>
  <c r="E330" i="11"/>
  <c r="M330" i="11" s="1"/>
  <c r="E314" i="10"/>
  <c r="M314" i="10" s="1"/>
  <c r="E318" i="11"/>
  <c r="M318" i="11" s="1"/>
  <c r="E306" i="10"/>
  <c r="M306" i="10" s="1"/>
  <c r="E310" i="11"/>
  <c r="M310" i="11" s="1"/>
  <c r="E294" i="10"/>
  <c r="M294" i="10" s="1"/>
  <c r="E298" i="11"/>
  <c r="M298" i="11" s="1"/>
  <c r="E282" i="10"/>
  <c r="M282" i="10" s="1"/>
  <c r="E286" i="11"/>
  <c r="M286" i="11" s="1"/>
  <c r="E250" i="10"/>
  <c r="M250" i="10" s="1"/>
  <c r="E254" i="11"/>
  <c r="M254" i="11" s="1"/>
  <c r="C350" i="10"/>
  <c r="K350" i="10" s="1"/>
  <c r="N350" i="10" s="1"/>
  <c r="C354" i="11"/>
  <c r="K354" i="11" s="1"/>
  <c r="C346" i="10"/>
  <c r="K346" i="10" s="1"/>
  <c r="C350" i="11"/>
  <c r="K350" i="11" s="1"/>
  <c r="C342" i="10"/>
  <c r="K342" i="10" s="1"/>
  <c r="C346" i="11"/>
  <c r="K346" i="11" s="1"/>
  <c r="C338" i="10"/>
  <c r="K338" i="10" s="1"/>
  <c r="C342" i="11"/>
  <c r="K342" i="11" s="1"/>
  <c r="C334" i="10"/>
  <c r="K334" i="10" s="1"/>
  <c r="C338" i="11"/>
  <c r="K338" i="11" s="1"/>
  <c r="C330" i="10"/>
  <c r="K330" i="10" s="1"/>
  <c r="C334" i="11"/>
  <c r="K334" i="11" s="1"/>
  <c r="C326" i="10"/>
  <c r="K326" i="10" s="1"/>
  <c r="C330" i="11"/>
  <c r="K330" i="11" s="1"/>
  <c r="C322" i="10"/>
  <c r="K322" i="10" s="1"/>
  <c r="C326" i="11"/>
  <c r="K326" i="11" s="1"/>
  <c r="C318" i="10"/>
  <c r="K318" i="10" s="1"/>
  <c r="N318" i="10" s="1"/>
  <c r="C322" i="11"/>
  <c r="K322" i="11" s="1"/>
  <c r="C314" i="10"/>
  <c r="K314" i="10" s="1"/>
  <c r="C318" i="11"/>
  <c r="K318" i="11" s="1"/>
  <c r="C310" i="10"/>
  <c r="K310" i="10" s="1"/>
  <c r="C314" i="11"/>
  <c r="K314" i="11" s="1"/>
  <c r="C306" i="10"/>
  <c r="K306" i="10" s="1"/>
  <c r="C310" i="11"/>
  <c r="K310" i="11" s="1"/>
  <c r="C302" i="10"/>
  <c r="K302" i="10" s="1"/>
  <c r="C306" i="11"/>
  <c r="K306" i="11" s="1"/>
  <c r="C298" i="10"/>
  <c r="K298" i="10" s="1"/>
  <c r="C302" i="11"/>
  <c r="K302" i="11" s="1"/>
  <c r="C294" i="10"/>
  <c r="K294" i="10" s="1"/>
  <c r="C298" i="11"/>
  <c r="K298" i="11" s="1"/>
  <c r="C290" i="10"/>
  <c r="K290" i="10" s="1"/>
  <c r="C294" i="11"/>
  <c r="K294" i="11" s="1"/>
  <c r="C286" i="10"/>
  <c r="K286" i="10" s="1"/>
  <c r="N286" i="10" s="1"/>
  <c r="C290" i="11"/>
  <c r="K290" i="11" s="1"/>
  <c r="C282" i="10"/>
  <c r="K282" i="10" s="1"/>
  <c r="C286" i="11"/>
  <c r="K286" i="11" s="1"/>
  <c r="C278" i="10"/>
  <c r="K278" i="10" s="1"/>
  <c r="C282" i="11"/>
  <c r="K282" i="11" s="1"/>
  <c r="C274" i="10"/>
  <c r="K274" i="10" s="1"/>
  <c r="C278" i="11"/>
  <c r="K278" i="11" s="1"/>
  <c r="C270" i="10"/>
  <c r="K270" i="10" s="1"/>
  <c r="C274" i="11"/>
  <c r="K274" i="11" s="1"/>
  <c r="C266" i="10"/>
  <c r="K266" i="10" s="1"/>
  <c r="C270" i="11"/>
  <c r="K270" i="11" s="1"/>
  <c r="C262" i="10"/>
  <c r="K262" i="10" s="1"/>
  <c r="C266" i="11"/>
  <c r="K266" i="11" s="1"/>
  <c r="C258" i="10"/>
  <c r="K258" i="10" s="1"/>
  <c r="C262" i="11"/>
  <c r="K262" i="11" s="1"/>
  <c r="C254" i="10"/>
  <c r="K254" i="10" s="1"/>
  <c r="N254" i="10" s="1"/>
  <c r="C258" i="11"/>
  <c r="K258" i="11" s="1"/>
  <c r="N258" i="11" s="1"/>
  <c r="C250" i="10"/>
  <c r="K250" i="10" s="1"/>
  <c r="C254" i="11"/>
  <c r="K254" i="11" s="1"/>
  <c r="C246" i="10"/>
  <c r="K246" i="10" s="1"/>
  <c r="C250" i="11"/>
  <c r="K250" i="11" s="1"/>
  <c r="C242" i="10"/>
  <c r="K242" i="10" s="1"/>
  <c r="C246" i="11"/>
  <c r="K246" i="11" s="1"/>
  <c r="C238" i="10"/>
  <c r="K238" i="10" s="1"/>
  <c r="N238" i="10" s="1"/>
  <c r="C242" i="11"/>
  <c r="K242" i="11" s="1"/>
  <c r="C234" i="10"/>
  <c r="K234" i="10" s="1"/>
  <c r="C238" i="11"/>
  <c r="K238" i="11" s="1"/>
  <c r="C230" i="10"/>
  <c r="K230" i="10" s="1"/>
  <c r="C234" i="11"/>
  <c r="K234" i="11" s="1"/>
  <c r="C226" i="10"/>
  <c r="K226" i="10" s="1"/>
  <c r="C230" i="11"/>
  <c r="K230" i="11" s="1"/>
  <c r="C222" i="10"/>
  <c r="K222" i="10" s="1"/>
  <c r="C226" i="11"/>
  <c r="K226" i="11" s="1"/>
  <c r="C218" i="10"/>
  <c r="K218" i="10" s="1"/>
  <c r="C222" i="11"/>
  <c r="K222" i="11" s="1"/>
  <c r="C214" i="10"/>
  <c r="K214" i="10" s="1"/>
  <c r="C218" i="11"/>
  <c r="K218" i="11" s="1"/>
  <c r="C210" i="10"/>
  <c r="K210" i="10" s="1"/>
  <c r="C214" i="11"/>
  <c r="K214" i="11" s="1"/>
  <c r="C206" i="10"/>
  <c r="K206" i="10" s="1"/>
  <c r="N206" i="10" s="1"/>
  <c r="C210" i="11"/>
  <c r="K210" i="11" s="1"/>
  <c r="C202" i="10"/>
  <c r="K202" i="10" s="1"/>
  <c r="C206" i="11"/>
  <c r="K206" i="11" s="1"/>
  <c r="C198" i="10"/>
  <c r="K198" i="10" s="1"/>
  <c r="C202" i="11"/>
  <c r="K202" i="11" s="1"/>
  <c r="C194" i="10"/>
  <c r="K194" i="10" s="1"/>
  <c r="C198" i="11"/>
  <c r="K198" i="11" s="1"/>
  <c r="C190" i="10"/>
  <c r="K190" i="10" s="1"/>
  <c r="C194" i="11"/>
  <c r="K194" i="11" s="1"/>
  <c r="C186" i="10"/>
  <c r="K186" i="10" s="1"/>
  <c r="N186" i="10" s="1"/>
  <c r="C190" i="11"/>
  <c r="K190" i="11" s="1"/>
  <c r="C182" i="10"/>
  <c r="K182" i="10" s="1"/>
  <c r="C186" i="11"/>
  <c r="K186" i="11" s="1"/>
  <c r="N186" i="11" s="1"/>
  <c r="C178" i="10"/>
  <c r="K178" i="10" s="1"/>
  <c r="C182" i="11"/>
  <c r="K182" i="11" s="1"/>
  <c r="C174" i="10"/>
  <c r="K174" i="10" s="1"/>
  <c r="N174" i="10" s="1"/>
  <c r="C178" i="11"/>
  <c r="K178" i="11" s="1"/>
  <c r="C170" i="10"/>
  <c r="K170" i="10" s="1"/>
  <c r="C174" i="11"/>
  <c r="K174" i="11" s="1"/>
  <c r="C166" i="10"/>
  <c r="K166" i="10" s="1"/>
  <c r="C170" i="11"/>
  <c r="K170" i="11" s="1"/>
  <c r="C162" i="10"/>
  <c r="K162" i="10" s="1"/>
  <c r="C166" i="11"/>
  <c r="K166" i="11" s="1"/>
  <c r="C158" i="10"/>
  <c r="K158" i="10" s="1"/>
  <c r="N158" i="10" s="1"/>
  <c r="C162" i="11"/>
  <c r="K162" i="11" s="1"/>
  <c r="C154" i="10"/>
  <c r="K154" i="10" s="1"/>
  <c r="C158" i="11"/>
  <c r="K158" i="11" s="1"/>
  <c r="C150" i="10"/>
  <c r="K150" i="10" s="1"/>
  <c r="C154" i="11"/>
  <c r="K154" i="11" s="1"/>
  <c r="C146" i="10"/>
  <c r="K146" i="10" s="1"/>
  <c r="C150" i="11"/>
  <c r="K150" i="11" s="1"/>
  <c r="C142" i="10"/>
  <c r="K142" i="10" s="1"/>
  <c r="N142" i="10" s="1"/>
  <c r="C146" i="11"/>
  <c r="K146" i="11" s="1"/>
  <c r="C138" i="10"/>
  <c r="K138" i="10" s="1"/>
  <c r="C142" i="11"/>
  <c r="K142" i="11" s="1"/>
  <c r="C134" i="10"/>
  <c r="K134" i="10" s="1"/>
  <c r="C138" i="11"/>
  <c r="K138" i="11" s="1"/>
  <c r="C130" i="10"/>
  <c r="K130" i="10" s="1"/>
  <c r="C134" i="11"/>
  <c r="K134" i="11" s="1"/>
  <c r="C126" i="10"/>
  <c r="K126" i="10" s="1"/>
  <c r="C130" i="11"/>
  <c r="K130" i="11" s="1"/>
  <c r="C122" i="10"/>
  <c r="K122" i="10" s="1"/>
  <c r="C126" i="11"/>
  <c r="K126" i="11" s="1"/>
  <c r="C118" i="10"/>
  <c r="K118" i="10" s="1"/>
  <c r="C122" i="11"/>
  <c r="K122" i="11" s="1"/>
  <c r="C114" i="10"/>
  <c r="K114" i="10" s="1"/>
  <c r="C118" i="11"/>
  <c r="K118" i="11" s="1"/>
  <c r="C110" i="10"/>
  <c r="K110" i="10" s="1"/>
  <c r="C114" i="11"/>
  <c r="K114" i="11" s="1"/>
  <c r="C106" i="10"/>
  <c r="K106" i="10" s="1"/>
  <c r="C110" i="11"/>
  <c r="K110" i="11" s="1"/>
  <c r="C102" i="10"/>
  <c r="K102" i="10" s="1"/>
  <c r="C106" i="11"/>
  <c r="K106" i="11" s="1"/>
  <c r="C98" i="10"/>
  <c r="K98" i="10" s="1"/>
  <c r="C102" i="11"/>
  <c r="K102" i="11" s="1"/>
  <c r="C94" i="10"/>
  <c r="K94" i="10" s="1"/>
  <c r="N94" i="10" s="1"/>
  <c r="C98" i="11"/>
  <c r="K98" i="11" s="1"/>
  <c r="C90" i="10"/>
  <c r="K90" i="10" s="1"/>
  <c r="C94" i="11"/>
  <c r="K94" i="11" s="1"/>
  <c r="C86" i="10"/>
  <c r="K86" i="10" s="1"/>
  <c r="C90" i="11"/>
  <c r="K90" i="11" s="1"/>
  <c r="C82" i="10"/>
  <c r="K82" i="10" s="1"/>
  <c r="C86" i="11"/>
  <c r="K86" i="11" s="1"/>
  <c r="C78" i="10"/>
  <c r="K78" i="10" s="1"/>
  <c r="N78" i="10" s="1"/>
  <c r="C82" i="11"/>
  <c r="K82" i="11" s="1"/>
  <c r="C74" i="10"/>
  <c r="K74" i="10" s="1"/>
  <c r="C78" i="11"/>
  <c r="K78" i="11" s="1"/>
  <c r="C70" i="10"/>
  <c r="K70" i="10" s="1"/>
  <c r="C74" i="11"/>
  <c r="K74" i="11" s="1"/>
  <c r="C66" i="10"/>
  <c r="K66" i="10" s="1"/>
  <c r="C70" i="11"/>
  <c r="K70" i="11" s="1"/>
  <c r="C62" i="10"/>
  <c r="K62" i="10" s="1"/>
  <c r="C66" i="11"/>
  <c r="K66" i="11" s="1"/>
  <c r="C58" i="10"/>
  <c r="K58" i="10" s="1"/>
  <c r="C62" i="11"/>
  <c r="K62" i="11" s="1"/>
  <c r="C54" i="10"/>
  <c r="K54" i="10" s="1"/>
  <c r="C58" i="11"/>
  <c r="K58" i="11" s="1"/>
  <c r="C50" i="10"/>
  <c r="K50" i="10" s="1"/>
  <c r="C54" i="11"/>
  <c r="K54" i="11" s="1"/>
  <c r="C46" i="10"/>
  <c r="K46" i="10" s="1"/>
  <c r="N46" i="10" s="1"/>
  <c r="C50" i="11"/>
  <c r="K50" i="11" s="1"/>
  <c r="C42" i="10"/>
  <c r="K42" i="10" s="1"/>
  <c r="C46" i="11"/>
  <c r="K46" i="11" s="1"/>
  <c r="C38" i="10"/>
  <c r="K38" i="10" s="1"/>
  <c r="C42" i="11"/>
  <c r="K42" i="11" s="1"/>
  <c r="C34" i="10"/>
  <c r="K34" i="10" s="1"/>
  <c r="C38" i="11"/>
  <c r="K38" i="11" s="1"/>
  <c r="C30" i="10"/>
  <c r="K30" i="10" s="1"/>
  <c r="N30" i="10" s="1"/>
  <c r="C34" i="11"/>
  <c r="K34" i="11" s="1"/>
  <c r="C26" i="10"/>
  <c r="K26" i="10" s="1"/>
  <c r="C30" i="11"/>
  <c r="K30" i="11" s="1"/>
  <c r="C22" i="10"/>
  <c r="K22" i="10" s="1"/>
  <c r="C26" i="11"/>
  <c r="K26" i="11" s="1"/>
  <c r="C18" i="10"/>
  <c r="K18" i="10" s="1"/>
  <c r="C22" i="11"/>
  <c r="K22" i="11" s="1"/>
  <c r="C14" i="10"/>
  <c r="K14" i="10" s="1"/>
  <c r="N14" i="10" s="1"/>
  <c r="C18" i="11"/>
  <c r="K18" i="11" s="1"/>
  <c r="C10" i="10"/>
  <c r="K10" i="10" s="1"/>
  <c r="C14" i="11"/>
  <c r="K14" i="11" s="1"/>
  <c r="C10" i="11"/>
  <c r="K10" i="11" s="1"/>
  <c r="C6" i="10"/>
  <c r="K6" i="10" s="1"/>
  <c r="C6" i="11"/>
  <c r="K6" i="11" s="1"/>
  <c r="D351" i="10"/>
  <c r="L351" i="10" s="1"/>
  <c r="D355" i="11"/>
  <c r="L355" i="11" s="1"/>
  <c r="D347" i="10"/>
  <c r="L347" i="10" s="1"/>
  <c r="D351" i="11"/>
  <c r="L351" i="11" s="1"/>
  <c r="D343" i="10"/>
  <c r="L343" i="10" s="1"/>
  <c r="D347" i="11"/>
  <c r="L347" i="11" s="1"/>
  <c r="D339" i="10"/>
  <c r="L339" i="10" s="1"/>
  <c r="D343" i="11"/>
  <c r="L343" i="11" s="1"/>
  <c r="D335" i="10"/>
  <c r="L335" i="10" s="1"/>
  <c r="D339" i="11"/>
  <c r="L339" i="11" s="1"/>
  <c r="D331" i="10"/>
  <c r="L331" i="10" s="1"/>
  <c r="D335" i="11"/>
  <c r="L335" i="11" s="1"/>
  <c r="D327" i="10"/>
  <c r="L327" i="10" s="1"/>
  <c r="D331" i="11"/>
  <c r="L331" i="11" s="1"/>
  <c r="D323" i="10"/>
  <c r="L323" i="10" s="1"/>
  <c r="D327" i="11"/>
  <c r="L327" i="11" s="1"/>
  <c r="D319" i="10"/>
  <c r="L319" i="10" s="1"/>
  <c r="D323" i="11"/>
  <c r="L323" i="11" s="1"/>
  <c r="D315" i="10"/>
  <c r="L315" i="10" s="1"/>
  <c r="D319" i="11"/>
  <c r="L319" i="11" s="1"/>
  <c r="D311" i="10"/>
  <c r="L311" i="10" s="1"/>
  <c r="D315" i="11"/>
  <c r="L315" i="11" s="1"/>
  <c r="D307" i="10"/>
  <c r="L307" i="10" s="1"/>
  <c r="D311" i="11"/>
  <c r="L311" i="11" s="1"/>
  <c r="D303" i="10"/>
  <c r="L303" i="10" s="1"/>
  <c r="D307" i="11"/>
  <c r="L307" i="11" s="1"/>
  <c r="D299" i="10"/>
  <c r="L299" i="10" s="1"/>
  <c r="D303" i="11"/>
  <c r="L303" i="11" s="1"/>
  <c r="D295" i="10"/>
  <c r="L295" i="10" s="1"/>
  <c r="D299" i="11"/>
  <c r="L299" i="11" s="1"/>
  <c r="D291" i="10"/>
  <c r="L291" i="10" s="1"/>
  <c r="D295" i="11"/>
  <c r="L295" i="11" s="1"/>
  <c r="D287" i="10"/>
  <c r="L287" i="10" s="1"/>
  <c r="D291" i="11"/>
  <c r="L291" i="11" s="1"/>
  <c r="D283" i="10"/>
  <c r="L283" i="10" s="1"/>
  <c r="D287" i="11"/>
  <c r="L287" i="11" s="1"/>
  <c r="D279" i="10"/>
  <c r="L279" i="10" s="1"/>
  <c r="D283" i="11"/>
  <c r="L283" i="11" s="1"/>
  <c r="D275" i="10"/>
  <c r="L275" i="10" s="1"/>
  <c r="D279" i="11"/>
  <c r="L279" i="11" s="1"/>
  <c r="D271" i="10"/>
  <c r="L271" i="10" s="1"/>
  <c r="D275" i="11"/>
  <c r="L275" i="11" s="1"/>
  <c r="D267" i="10"/>
  <c r="L267" i="10" s="1"/>
  <c r="D271" i="11"/>
  <c r="L271" i="11" s="1"/>
  <c r="D263" i="10"/>
  <c r="L263" i="10" s="1"/>
  <c r="D267" i="11"/>
  <c r="L267" i="11" s="1"/>
  <c r="D259" i="10"/>
  <c r="L259" i="10" s="1"/>
  <c r="D263" i="11"/>
  <c r="L263" i="11" s="1"/>
  <c r="D255" i="10"/>
  <c r="L255" i="10" s="1"/>
  <c r="D259" i="11"/>
  <c r="L259" i="11" s="1"/>
  <c r="D251" i="10"/>
  <c r="L251" i="10" s="1"/>
  <c r="D255" i="11"/>
  <c r="L255" i="11" s="1"/>
  <c r="D247" i="10"/>
  <c r="L247" i="10" s="1"/>
  <c r="D251" i="11"/>
  <c r="L251" i="11" s="1"/>
  <c r="D243" i="10"/>
  <c r="L243" i="10" s="1"/>
  <c r="D247" i="11"/>
  <c r="L247" i="11" s="1"/>
  <c r="D239" i="10"/>
  <c r="L239" i="10" s="1"/>
  <c r="D243" i="11"/>
  <c r="L243" i="11" s="1"/>
  <c r="D235" i="10"/>
  <c r="L235" i="10" s="1"/>
  <c r="D239" i="11"/>
  <c r="L239" i="11" s="1"/>
  <c r="D231" i="10"/>
  <c r="L231" i="10" s="1"/>
  <c r="D235" i="11"/>
  <c r="L235" i="11" s="1"/>
  <c r="D227" i="10"/>
  <c r="L227" i="10" s="1"/>
  <c r="D231" i="11"/>
  <c r="L231" i="11" s="1"/>
  <c r="N231" i="11" s="1"/>
  <c r="D223" i="10"/>
  <c r="L223" i="10" s="1"/>
  <c r="D227" i="11"/>
  <c r="L227" i="11" s="1"/>
  <c r="D219" i="10"/>
  <c r="L219" i="10" s="1"/>
  <c r="D223" i="11"/>
  <c r="L223" i="11" s="1"/>
  <c r="N223" i="11" s="1"/>
  <c r="D215" i="10"/>
  <c r="L215" i="10" s="1"/>
  <c r="D219" i="11"/>
  <c r="L219" i="11" s="1"/>
  <c r="D211" i="10"/>
  <c r="L211" i="10" s="1"/>
  <c r="D215" i="11"/>
  <c r="L215" i="11" s="1"/>
  <c r="D207" i="10"/>
  <c r="L207" i="10" s="1"/>
  <c r="D211" i="11"/>
  <c r="L211" i="11" s="1"/>
  <c r="D203" i="10"/>
  <c r="L203" i="10" s="1"/>
  <c r="D207" i="11"/>
  <c r="L207" i="11" s="1"/>
  <c r="D199" i="10"/>
  <c r="L199" i="10" s="1"/>
  <c r="D203" i="11"/>
  <c r="L203" i="11" s="1"/>
  <c r="D195" i="10"/>
  <c r="L195" i="10" s="1"/>
  <c r="D199" i="11"/>
  <c r="L199" i="11" s="1"/>
  <c r="D191" i="10"/>
  <c r="L191" i="10" s="1"/>
  <c r="D195" i="11"/>
  <c r="L195" i="11" s="1"/>
  <c r="D187" i="10"/>
  <c r="L187" i="10" s="1"/>
  <c r="D191" i="11"/>
  <c r="L191" i="11" s="1"/>
  <c r="D183" i="10"/>
  <c r="L183" i="10" s="1"/>
  <c r="D187" i="11"/>
  <c r="L187" i="11" s="1"/>
  <c r="D179" i="10"/>
  <c r="L179" i="10" s="1"/>
  <c r="D183" i="11"/>
  <c r="L183" i="11" s="1"/>
  <c r="D175" i="10"/>
  <c r="L175" i="10" s="1"/>
  <c r="D179" i="11"/>
  <c r="L179" i="11" s="1"/>
  <c r="D171" i="10"/>
  <c r="L171" i="10" s="1"/>
  <c r="D175" i="11"/>
  <c r="L175" i="11" s="1"/>
  <c r="D167" i="10"/>
  <c r="L167" i="10" s="1"/>
  <c r="D171" i="11"/>
  <c r="L171" i="11" s="1"/>
  <c r="D163" i="10"/>
  <c r="L163" i="10" s="1"/>
  <c r="D167" i="11"/>
  <c r="L167" i="11" s="1"/>
  <c r="D159" i="10"/>
  <c r="L159" i="10" s="1"/>
  <c r="D163" i="11"/>
  <c r="L163" i="11" s="1"/>
  <c r="D155" i="10"/>
  <c r="L155" i="10" s="1"/>
  <c r="D159" i="11"/>
  <c r="L159" i="11" s="1"/>
  <c r="D151" i="10"/>
  <c r="L151" i="10" s="1"/>
  <c r="D155" i="11"/>
  <c r="L155" i="11" s="1"/>
  <c r="D147" i="10"/>
  <c r="L147" i="10" s="1"/>
  <c r="D151" i="11"/>
  <c r="L151" i="11" s="1"/>
  <c r="D143" i="10"/>
  <c r="L143" i="10" s="1"/>
  <c r="D147" i="11"/>
  <c r="L147" i="11" s="1"/>
  <c r="D139" i="10"/>
  <c r="L139" i="10" s="1"/>
  <c r="D143" i="11"/>
  <c r="L143" i="11" s="1"/>
  <c r="D135" i="10"/>
  <c r="L135" i="10" s="1"/>
  <c r="D139" i="11"/>
  <c r="L139" i="11" s="1"/>
  <c r="D131" i="10"/>
  <c r="L131" i="10" s="1"/>
  <c r="D135" i="11"/>
  <c r="L135" i="11" s="1"/>
  <c r="D127" i="10"/>
  <c r="L127" i="10" s="1"/>
  <c r="D131" i="11"/>
  <c r="L131" i="11" s="1"/>
  <c r="D123" i="10"/>
  <c r="L123" i="10" s="1"/>
  <c r="D127" i="11"/>
  <c r="L127" i="11" s="1"/>
  <c r="D119" i="10"/>
  <c r="L119" i="10" s="1"/>
  <c r="D123" i="11"/>
  <c r="L123" i="11" s="1"/>
  <c r="D115" i="10"/>
  <c r="L115" i="10" s="1"/>
  <c r="D119" i="11"/>
  <c r="L119" i="11" s="1"/>
  <c r="D111" i="10"/>
  <c r="L111" i="10" s="1"/>
  <c r="D115" i="11"/>
  <c r="L115" i="11" s="1"/>
  <c r="D107" i="10"/>
  <c r="L107" i="10" s="1"/>
  <c r="D111" i="11"/>
  <c r="L111" i="11" s="1"/>
  <c r="D103" i="10"/>
  <c r="L103" i="10" s="1"/>
  <c r="D107" i="11"/>
  <c r="L107" i="11" s="1"/>
  <c r="D99" i="10"/>
  <c r="L99" i="10" s="1"/>
  <c r="D103" i="11"/>
  <c r="L103" i="11" s="1"/>
  <c r="D95" i="10"/>
  <c r="L95" i="10" s="1"/>
  <c r="D99" i="11"/>
  <c r="L99" i="11" s="1"/>
  <c r="D91" i="10"/>
  <c r="L91" i="10" s="1"/>
  <c r="D95" i="11"/>
  <c r="L95" i="11" s="1"/>
  <c r="D87" i="10"/>
  <c r="L87" i="10" s="1"/>
  <c r="D91" i="11"/>
  <c r="L91" i="11" s="1"/>
  <c r="D83" i="10"/>
  <c r="L83" i="10" s="1"/>
  <c r="D87" i="11"/>
  <c r="L87" i="11" s="1"/>
  <c r="D79" i="10"/>
  <c r="L79" i="10" s="1"/>
  <c r="D83" i="11"/>
  <c r="L83" i="11" s="1"/>
  <c r="D75" i="10"/>
  <c r="L75" i="10" s="1"/>
  <c r="D79" i="11"/>
  <c r="L79" i="11" s="1"/>
  <c r="D71" i="10"/>
  <c r="L71" i="10" s="1"/>
  <c r="D75" i="11"/>
  <c r="L75" i="11" s="1"/>
  <c r="D67" i="10"/>
  <c r="L67" i="10" s="1"/>
  <c r="D71" i="11"/>
  <c r="L71" i="11" s="1"/>
  <c r="D63" i="10"/>
  <c r="L63" i="10" s="1"/>
  <c r="D67" i="11"/>
  <c r="L67" i="11" s="1"/>
  <c r="D59" i="10"/>
  <c r="L59" i="10" s="1"/>
  <c r="D63" i="11"/>
  <c r="L63" i="11" s="1"/>
  <c r="D55" i="10"/>
  <c r="L55" i="10" s="1"/>
  <c r="D59" i="11"/>
  <c r="L59" i="11" s="1"/>
  <c r="D51" i="10"/>
  <c r="L51" i="10" s="1"/>
  <c r="D55" i="11"/>
  <c r="L55" i="11" s="1"/>
  <c r="D47" i="10"/>
  <c r="L47" i="10" s="1"/>
  <c r="D51" i="11"/>
  <c r="L51" i="11" s="1"/>
  <c r="D43" i="10"/>
  <c r="L43" i="10" s="1"/>
  <c r="D47" i="11"/>
  <c r="L47" i="11" s="1"/>
  <c r="D39" i="10"/>
  <c r="L39" i="10" s="1"/>
  <c r="D43" i="11"/>
  <c r="L43" i="11" s="1"/>
  <c r="D35" i="10"/>
  <c r="L35" i="10" s="1"/>
  <c r="D39" i="11"/>
  <c r="L39" i="11" s="1"/>
  <c r="D31" i="10"/>
  <c r="L31" i="10" s="1"/>
  <c r="D35" i="11"/>
  <c r="L35" i="11" s="1"/>
  <c r="D27" i="10"/>
  <c r="L27" i="10" s="1"/>
  <c r="D31" i="11"/>
  <c r="L31" i="11" s="1"/>
  <c r="D23" i="10"/>
  <c r="L23" i="10" s="1"/>
  <c r="D27" i="11"/>
  <c r="L27" i="11" s="1"/>
  <c r="D19" i="10"/>
  <c r="L19" i="10" s="1"/>
  <c r="D23" i="11"/>
  <c r="L23" i="11" s="1"/>
  <c r="D15" i="10"/>
  <c r="L15" i="10" s="1"/>
  <c r="D19" i="11"/>
  <c r="L19" i="11" s="1"/>
  <c r="D11" i="10"/>
  <c r="L11" i="10" s="1"/>
  <c r="D15" i="11"/>
  <c r="L15" i="11" s="1"/>
  <c r="D8" i="10"/>
  <c r="L8" i="10" s="1"/>
  <c r="D11" i="11"/>
  <c r="L11" i="11" s="1"/>
  <c r="D7" i="10"/>
  <c r="L7" i="10" s="1"/>
  <c r="D7" i="11"/>
  <c r="L7" i="11" s="1"/>
  <c r="D3" i="10"/>
  <c r="L3" i="10" s="1"/>
  <c r="D3" i="11"/>
  <c r="L3" i="11" s="1"/>
  <c r="E349" i="10"/>
  <c r="M349" i="10" s="1"/>
  <c r="E353" i="11"/>
  <c r="M353" i="11" s="1"/>
  <c r="E345" i="10"/>
  <c r="M345" i="10" s="1"/>
  <c r="E349" i="11"/>
  <c r="M349" i="11" s="1"/>
  <c r="E341" i="10"/>
  <c r="M341" i="10" s="1"/>
  <c r="E345" i="11"/>
  <c r="M345" i="11" s="1"/>
  <c r="E337" i="10"/>
  <c r="M337" i="10" s="1"/>
  <c r="E341" i="11"/>
  <c r="M341" i="11" s="1"/>
  <c r="E333" i="10"/>
  <c r="M333" i="10" s="1"/>
  <c r="E337" i="11"/>
  <c r="M337" i="11" s="1"/>
  <c r="E329" i="10"/>
  <c r="M329" i="10" s="1"/>
  <c r="E333" i="11"/>
  <c r="M333" i="11" s="1"/>
  <c r="E325" i="10"/>
  <c r="M325" i="10" s="1"/>
  <c r="E329" i="11"/>
  <c r="M329" i="11" s="1"/>
  <c r="E321" i="10"/>
  <c r="M321" i="10" s="1"/>
  <c r="E325" i="11"/>
  <c r="M325" i="11" s="1"/>
  <c r="E317" i="10"/>
  <c r="M317" i="10" s="1"/>
  <c r="E321" i="11"/>
  <c r="M321" i="11" s="1"/>
  <c r="E313" i="10"/>
  <c r="M313" i="10" s="1"/>
  <c r="E317" i="11"/>
  <c r="M317" i="11" s="1"/>
  <c r="E309" i="10"/>
  <c r="M309" i="10" s="1"/>
  <c r="E313" i="11"/>
  <c r="M313" i="11" s="1"/>
  <c r="E305" i="10"/>
  <c r="M305" i="10" s="1"/>
  <c r="E309" i="11"/>
  <c r="M309" i="11" s="1"/>
  <c r="E301" i="10"/>
  <c r="M301" i="10" s="1"/>
  <c r="E305" i="11"/>
  <c r="M305" i="11" s="1"/>
  <c r="E297" i="10"/>
  <c r="M297" i="10" s="1"/>
  <c r="E301" i="11"/>
  <c r="M301" i="11" s="1"/>
  <c r="E293" i="10"/>
  <c r="M293" i="10" s="1"/>
  <c r="E297" i="11"/>
  <c r="M297" i="11" s="1"/>
  <c r="E289" i="10"/>
  <c r="M289" i="10" s="1"/>
  <c r="E293" i="11"/>
  <c r="M293" i="11" s="1"/>
  <c r="E285" i="10"/>
  <c r="M285" i="10" s="1"/>
  <c r="E289" i="11"/>
  <c r="M289" i="11" s="1"/>
  <c r="E281" i="10"/>
  <c r="M281" i="10" s="1"/>
  <c r="E285" i="11"/>
  <c r="M285" i="11" s="1"/>
  <c r="E277" i="10"/>
  <c r="M277" i="10" s="1"/>
  <c r="E281" i="11"/>
  <c r="M281" i="11" s="1"/>
  <c r="E273" i="10"/>
  <c r="M273" i="10" s="1"/>
  <c r="E277" i="11"/>
  <c r="M277" i="11" s="1"/>
  <c r="E269" i="10"/>
  <c r="M269" i="10" s="1"/>
  <c r="E273" i="11"/>
  <c r="M273" i="11" s="1"/>
  <c r="E265" i="10"/>
  <c r="M265" i="10" s="1"/>
  <c r="E269" i="11"/>
  <c r="M269" i="11" s="1"/>
  <c r="E261" i="10"/>
  <c r="M261" i="10" s="1"/>
  <c r="E265" i="11"/>
  <c r="M265" i="11" s="1"/>
  <c r="E257" i="10"/>
  <c r="M257" i="10" s="1"/>
  <c r="E261" i="11"/>
  <c r="M261" i="11" s="1"/>
  <c r="E253" i="10"/>
  <c r="M253" i="10" s="1"/>
  <c r="E257" i="11"/>
  <c r="M257" i="11" s="1"/>
  <c r="E249" i="10"/>
  <c r="M249" i="10" s="1"/>
  <c r="E253" i="11"/>
  <c r="M253" i="11" s="1"/>
  <c r="E245" i="10"/>
  <c r="M245" i="10" s="1"/>
  <c r="E249" i="11"/>
  <c r="M249" i="11" s="1"/>
  <c r="E241" i="10"/>
  <c r="M241" i="10" s="1"/>
  <c r="E245" i="11"/>
  <c r="M245" i="11" s="1"/>
  <c r="E237" i="10"/>
  <c r="M237" i="10" s="1"/>
  <c r="E241" i="11"/>
  <c r="M241" i="11" s="1"/>
  <c r="E233" i="10"/>
  <c r="M233" i="10" s="1"/>
  <c r="E237" i="11"/>
  <c r="M237" i="11" s="1"/>
  <c r="E229" i="10"/>
  <c r="M229" i="10" s="1"/>
  <c r="E233" i="11"/>
  <c r="M233" i="11" s="1"/>
  <c r="E225" i="10"/>
  <c r="M225" i="10" s="1"/>
  <c r="E229" i="11"/>
  <c r="M229" i="11" s="1"/>
  <c r="E221" i="10"/>
  <c r="M221" i="10" s="1"/>
  <c r="E225" i="11"/>
  <c r="M225" i="11" s="1"/>
  <c r="E217" i="10"/>
  <c r="M217" i="10" s="1"/>
  <c r="E221" i="11"/>
  <c r="M221" i="11" s="1"/>
  <c r="E213" i="10"/>
  <c r="M213" i="10" s="1"/>
  <c r="E217" i="11"/>
  <c r="M217" i="11" s="1"/>
  <c r="E209" i="10"/>
  <c r="M209" i="10" s="1"/>
  <c r="E213" i="11"/>
  <c r="M213" i="11" s="1"/>
  <c r="E205" i="10"/>
  <c r="M205" i="10" s="1"/>
  <c r="E209" i="11"/>
  <c r="M209" i="11" s="1"/>
  <c r="E201" i="10"/>
  <c r="M201" i="10" s="1"/>
  <c r="E205" i="11"/>
  <c r="M205" i="11" s="1"/>
  <c r="E197" i="10"/>
  <c r="M197" i="10" s="1"/>
  <c r="E201" i="11"/>
  <c r="M201" i="11" s="1"/>
  <c r="E193" i="10"/>
  <c r="M193" i="10" s="1"/>
  <c r="E197" i="11"/>
  <c r="M197" i="11" s="1"/>
  <c r="E189" i="10"/>
  <c r="M189" i="10" s="1"/>
  <c r="E193" i="11"/>
  <c r="M193" i="11" s="1"/>
  <c r="E185" i="10"/>
  <c r="M185" i="10" s="1"/>
  <c r="E189" i="11"/>
  <c r="M189" i="11" s="1"/>
  <c r="E181" i="10"/>
  <c r="M181" i="10" s="1"/>
  <c r="E185" i="11"/>
  <c r="M185" i="11" s="1"/>
  <c r="E177" i="10"/>
  <c r="M177" i="10" s="1"/>
  <c r="E181" i="11"/>
  <c r="M181" i="11" s="1"/>
  <c r="E173" i="10"/>
  <c r="M173" i="10" s="1"/>
  <c r="E177" i="11"/>
  <c r="M177" i="11" s="1"/>
  <c r="E169" i="10"/>
  <c r="M169" i="10" s="1"/>
  <c r="E173" i="11"/>
  <c r="M173" i="11" s="1"/>
  <c r="E165" i="10"/>
  <c r="M165" i="10" s="1"/>
  <c r="E169" i="11"/>
  <c r="M169" i="11" s="1"/>
  <c r="E161" i="10"/>
  <c r="M161" i="10" s="1"/>
  <c r="E165" i="11"/>
  <c r="M165" i="11" s="1"/>
  <c r="E157" i="10"/>
  <c r="M157" i="10" s="1"/>
  <c r="E161" i="11"/>
  <c r="M161" i="11" s="1"/>
  <c r="E153" i="10"/>
  <c r="M153" i="10" s="1"/>
  <c r="E157" i="11"/>
  <c r="M157" i="11" s="1"/>
  <c r="E149" i="10"/>
  <c r="M149" i="10" s="1"/>
  <c r="E153" i="11"/>
  <c r="M153" i="11" s="1"/>
  <c r="E145" i="10"/>
  <c r="M145" i="10" s="1"/>
  <c r="E149" i="11"/>
  <c r="M149" i="11" s="1"/>
  <c r="E141" i="10"/>
  <c r="M141" i="10" s="1"/>
  <c r="E145" i="11"/>
  <c r="M145" i="11" s="1"/>
  <c r="E137" i="10"/>
  <c r="M137" i="10" s="1"/>
  <c r="E141" i="11"/>
  <c r="M141" i="11" s="1"/>
  <c r="E133" i="10"/>
  <c r="M133" i="10" s="1"/>
  <c r="E137" i="11"/>
  <c r="M137" i="11" s="1"/>
  <c r="E129" i="10"/>
  <c r="M129" i="10" s="1"/>
  <c r="E133" i="11"/>
  <c r="M133" i="11" s="1"/>
  <c r="E125" i="10"/>
  <c r="M125" i="10" s="1"/>
  <c r="E129" i="11"/>
  <c r="M129" i="11" s="1"/>
  <c r="E121" i="10"/>
  <c r="M121" i="10" s="1"/>
  <c r="E125" i="11"/>
  <c r="M125" i="11" s="1"/>
  <c r="E117" i="10"/>
  <c r="M117" i="10" s="1"/>
  <c r="E121" i="11"/>
  <c r="M121" i="11" s="1"/>
  <c r="E113" i="10"/>
  <c r="M113" i="10" s="1"/>
  <c r="E117" i="11"/>
  <c r="M117" i="11" s="1"/>
  <c r="E109" i="10"/>
  <c r="M109" i="10" s="1"/>
  <c r="E113" i="11"/>
  <c r="M113" i="11" s="1"/>
  <c r="E105" i="10"/>
  <c r="M105" i="10" s="1"/>
  <c r="E109" i="11"/>
  <c r="M109" i="11" s="1"/>
  <c r="E101" i="10"/>
  <c r="M101" i="10" s="1"/>
  <c r="E105" i="11"/>
  <c r="M105" i="11" s="1"/>
  <c r="E97" i="10"/>
  <c r="M97" i="10" s="1"/>
  <c r="E101" i="11"/>
  <c r="M101" i="11" s="1"/>
  <c r="E93" i="10"/>
  <c r="M93" i="10" s="1"/>
  <c r="E97" i="11"/>
  <c r="M97" i="11" s="1"/>
  <c r="E89" i="10"/>
  <c r="M89" i="10" s="1"/>
  <c r="E93" i="11"/>
  <c r="M93" i="11" s="1"/>
  <c r="E85" i="10"/>
  <c r="M85" i="10" s="1"/>
  <c r="E89" i="11"/>
  <c r="M89" i="11" s="1"/>
  <c r="E81" i="10"/>
  <c r="M81" i="10" s="1"/>
  <c r="E85" i="11"/>
  <c r="M85" i="11" s="1"/>
  <c r="E77" i="10"/>
  <c r="M77" i="10" s="1"/>
  <c r="E81" i="11"/>
  <c r="M81" i="11" s="1"/>
  <c r="E73" i="10"/>
  <c r="M73" i="10" s="1"/>
  <c r="E77" i="11"/>
  <c r="M77" i="11" s="1"/>
  <c r="E69" i="10"/>
  <c r="M69" i="10" s="1"/>
  <c r="E73" i="11"/>
  <c r="M73" i="11" s="1"/>
  <c r="E65" i="10"/>
  <c r="M65" i="10" s="1"/>
  <c r="E69" i="11"/>
  <c r="M69" i="11" s="1"/>
  <c r="E61" i="10"/>
  <c r="M61" i="10" s="1"/>
  <c r="E65" i="11"/>
  <c r="M65" i="11" s="1"/>
  <c r="E57" i="10"/>
  <c r="M57" i="10" s="1"/>
  <c r="E61" i="11"/>
  <c r="M61" i="11" s="1"/>
  <c r="E53" i="10"/>
  <c r="M53" i="10" s="1"/>
  <c r="E57" i="11"/>
  <c r="M57" i="11" s="1"/>
  <c r="E49" i="10"/>
  <c r="M49" i="10" s="1"/>
  <c r="E53" i="11"/>
  <c r="M53" i="11" s="1"/>
  <c r="E45" i="10"/>
  <c r="M45" i="10" s="1"/>
  <c r="E49" i="11"/>
  <c r="M49" i="11" s="1"/>
  <c r="E41" i="10"/>
  <c r="M41" i="10" s="1"/>
  <c r="E45" i="11"/>
  <c r="M45" i="11" s="1"/>
  <c r="E37" i="10"/>
  <c r="M37" i="10" s="1"/>
  <c r="E41" i="11"/>
  <c r="M41" i="11" s="1"/>
  <c r="E33" i="10"/>
  <c r="M33" i="10" s="1"/>
  <c r="E37" i="11"/>
  <c r="M37" i="11" s="1"/>
  <c r="E29" i="10"/>
  <c r="M29" i="10" s="1"/>
  <c r="E33" i="11"/>
  <c r="M33" i="11" s="1"/>
  <c r="E25" i="10"/>
  <c r="M25" i="10" s="1"/>
  <c r="E29" i="11"/>
  <c r="M29" i="11" s="1"/>
  <c r="E21" i="10"/>
  <c r="M21" i="10" s="1"/>
  <c r="E25" i="11"/>
  <c r="M25" i="11" s="1"/>
  <c r="E17" i="10"/>
  <c r="M17" i="10" s="1"/>
  <c r="E21" i="11"/>
  <c r="M21" i="11" s="1"/>
  <c r="E13" i="10"/>
  <c r="M13" i="10" s="1"/>
  <c r="E17" i="11"/>
  <c r="M17" i="11" s="1"/>
  <c r="E9" i="10"/>
  <c r="M9" i="10" s="1"/>
  <c r="E13" i="11"/>
  <c r="M13" i="11" s="1"/>
  <c r="E9" i="11"/>
  <c r="M9" i="11" s="1"/>
  <c r="E5" i="10"/>
  <c r="M5" i="10" s="1"/>
  <c r="E5" i="11"/>
  <c r="M5" i="11" s="1"/>
  <c r="F351" i="10"/>
  <c r="O351" i="10" s="1"/>
  <c r="F355" i="11"/>
  <c r="O355" i="11" s="1"/>
  <c r="F347" i="10"/>
  <c r="O347" i="10" s="1"/>
  <c r="F351" i="11"/>
  <c r="O351" i="11" s="1"/>
  <c r="F343" i="10"/>
  <c r="O343" i="10" s="1"/>
  <c r="F347" i="11"/>
  <c r="O347" i="11" s="1"/>
  <c r="F339" i="10"/>
  <c r="O339" i="10" s="1"/>
  <c r="F343" i="11"/>
  <c r="O343" i="11" s="1"/>
  <c r="F335" i="10"/>
  <c r="O335" i="10" s="1"/>
  <c r="F339" i="11"/>
  <c r="O339" i="11" s="1"/>
  <c r="F331" i="10"/>
  <c r="O331" i="10" s="1"/>
  <c r="F335" i="11"/>
  <c r="O335" i="11" s="1"/>
  <c r="F327" i="10"/>
  <c r="O327" i="10" s="1"/>
  <c r="F331" i="11"/>
  <c r="O331" i="11" s="1"/>
  <c r="F323" i="10"/>
  <c r="O323" i="10" s="1"/>
  <c r="F327" i="11"/>
  <c r="O327" i="11" s="1"/>
  <c r="F319" i="10"/>
  <c r="O319" i="10" s="1"/>
  <c r="F323" i="11"/>
  <c r="O323" i="11" s="1"/>
  <c r="F315" i="10"/>
  <c r="O315" i="10" s="1"/>
  <c r="F319" i="11"/>
  <c r="O319" i="11" s="1"/>
  <c r="F311" i="10"/>
  <c r="O311" i="10" s="1"/>
  <c r="F315" i="11"/>
  <c r="O315" i="11" s="1"/>
  <c r="F307" i="10"/>
  <c r="O307" i="10" s="1"/>
  <c r="F311" i="11"/>
  <c r="O311" i="11" s="1"/>
  <c r="F303" i="10"/>
  <c r="O303" i="10" s="1"/>
  <c r="F307" i="11"/>
  <c r="O307" i="11" s="1"/>
  <c r="F299" i="10"/>
  <c r="O299" i="10" s="1"/>
  <c r="F303" i="11"/>
  <c r="O303" i="11" s="1"/>
  <c r="F295" i="10"/>
  <c r="O295" i="10" s="1"/>
  <c r="F299" i="11"/>
  <c r="O299" i="11" s="1"/>
  <c r="F291" i="10"/>
  <c r="O291" i="10" s="1"/>
  <c r="F295" i="11"/>
  <c r="O295" i="11" s="1"/>
  <c r="F287" i="10"/>
  <c r="O287" i="10" s="1"/>
  <c r="F291" i="11"/>
  <c r="O291" i="11" s="1"/>
  <c r="F283" i="10"/>
  <c r="O283" i="10" s="1"/>
  <c r="F287" i="11"/>
  <c r="O287" i="11" s="1"/>
  <c r="F279" i="10"/>
  <c r="O279" i="10" s="1"/>
  <c r="F283" i="11"/>
  <c r="O283" i="11" s="1"/>
  <c r="F275" i="10"/>
  <c r="O275" i="10" s="1"/>
  <c r="F279" i="11"/>
  <c r="O279" i="11" s="1"/>
  <c r="F271" i="10"/>
  <c r="O271" i="10" s="1"/>
  <c r="F275" i="11"/>
  <c r="O275" i="11" s="1"/>
  <c r="F267" i="10"/>
  <c r="O267" i="10" s="1"/>
  <c r="F271" i="11"/>
  <c r="O271" i="11" s="1"/>
  <c r="F263" i="10"/>
  <c r="O263" i="10" s="1"/>
  <c r="F267" i="11"/>
  <c r="O267" i="11" s="1"/>
  <c r="F259" i="10"/>
  <c r="O259" i="10" s="1"/>
  <c r="F263" i="11"/>
  <c r="O263" i="11" s="1"/>
  <c r="F255" i="10"/>
  <c r="O255" i="10" s="1"/>
  <c r="F259" i="11"/>
  <c r="O259" i="11" s="1"/>
  <c r="F251" i="10"/>
  <c r="O251" i="10" s="1"/>
  <c r="F255" i="11"/>
  <c r="O255" i="11" s="1"/>
  <c r="F247" i="10"/>
  <c r="O247" i="10" s="1"/>
  <c r="F251" i="11"/>
  <c r="O251" i="11" s="1"/>
  <c r="F243" i="10"/>
  <c r="O243" i="10" s="1"/>
  <c r="F247" i="11"/>
  <c r="O247" i="11" s="1"/>
  <c r="F239" i="10"/>
  <c r="O239" i="10" s="1"/>
  <c r="F243" i="11"/>
  <c r="O243" i="11" s="1"/>
  <c r="F235" i="10"/>
  <c r="O235" i="10" s="1"/>
  <c r="F239" i="11"/>
  <c r="O239" i="11" s="1"/>
  <c r="F231" i="10"/>
  <c r="O231" i="10" s="1"/>
  <c r="F235" i="11"/>
  <c r="O235" i="11" s="1"/>
  <c r="F227" i="10"/>
  <c r="O227" i="10" s="1"/>
  <c r="F231" i="11"/>
  <c r="O231" i="11" s="1"/>
  <c r="F223" i="10"/>
  <c r="O223" i="10" s="1"/>
  <c r="F227" i="11"/>
  <c r="O227" i="11" s="1"/>
  <c r="F219" i="10"/>
  <c r="O219" i="10" s="1"/>
  <c r="F223" i="11"/>
  <c r="O223" i="11" s="1"/>
  <c r="F215" i="10"/>
  <c r="O215" i="10" s="1"/>
  <c r="F219" i="11"/>
  <c r="O219" i="11" s="1"/>
  <c r="F211" i="10"/>
  <c r="O211" i="10" s="1"/>
  <c r="F215" i="11"/>
  <c r="O215" i="11" s="1"/>
  <c r="F207" i="10"/>
  <c r="O207" i="10" s="1"/>
  <c r="F211" i="11"/>
  <c r="O211" i="11" s="1"/>
  <c r="F203" i="10"/>
  <c r="O203" i="10" s="1"/>
  <c r="F207" i="11"/>
  <c r="O207" i="11" s="1"/>
  <c r="F199" i="10"/>
  <c r="O199" i="10" s="1"/>
  <c r="F203" i="11"/>
  <c r="O203" i="11" s="1"/>
  <c r="F195" i="10"/>
  <c r="O195" i="10" s="1"/>
  <c r="F199" i="11"/>
  <c r="O199" i="11" s="1"/>
  <c r="F191" i="10"/>
  <c r="O191" i="10" s="1"/>
  <c r="F195" i="11"/>
  <c r="O195" i="11" s="1"/>
  <c r="F187" i="10"/>
  <c r="O187" i="10" s="1"/>
  <c r="F191" i="11"/>
  <c r="O191" i="11" s="1"/>
  <c r="F183" i="10"/>
  <c r="O183" i="10" s="1"/>
  <c r="F187" i="11"/>
  <c r="O187" i="11" s="1"/>
  <c r="F179" i="10"/>
  <c r="O179" i="10" s="1"/>
  <c r="F183" i="11"/>
  <c r="O183" i="11" s="1"/>
  <c r="F175" i="10"/>
  <c r="O175" i="10" s="1"/>
  <c r="F179" i="11"/>
  <c r="O179" i="11" s="1"/>
  <c r="F171" i="10"/>
  <c r="O171" i="10" s="1"/>
  <c r="F175" i="11"/>
  <c r="O175" i="11" s="1"/>
  <c r="F167" i="10"/>
  <c r="O167" i="10" s="1"/>
  <c r="F171" i="11"/>
  <c r="O171" i="11" s="1"/>
  <c r="F163" i="10"/>
  <c r="O163" i="10" s="1"/>
  <c r="F167" i="11"/>
  <c r="O167" i="11" s="1"/>
  <c r="F159" i="10"/>
  <c r="O159" i="10" s="1"/>
  <c r="F163" i="11"/>
  <c r="O163" i="11" s="1"/>
  <c r="F155" i="10"/>
  <c r="O155" i="10" s="1"/>
  <c r="F159" i="11"/>
  <c r="O159" i="11" s="1"/>
  <c r="F151" i="10"/>
  <c r="O151" i="10" s="1"/>
  <c r="F155" i="11"/>
  <c r="O155" i="11" s="1"/>
  <c r="F147" i="10"/>
  <c r="O147" i="10" s="1"/>
  <c r="F151" i="11"/>
  <c r="O151" i="11" s="1"/>
  <c r="F143" i="10"/>
  <c r="O143" i="10" s="1"/>
  <c r="F147" i="11"/>
  <c r="O147" i="11" s="1"/>
  <c r="F139" i="10"/>
  <c r="O139" i="10" s="1"/>
  <c r="F143" i="11"/>
  <c r="O143" i="11" s="1"/>
  <c r="F135" i="10"/>
  <c r="O135" i="10" s="1"/>
  <c r="F139" i="11"/>
  <c r="O139" i="11" s="1"/>
  <c r="F131" i="10"/>
  <c r="O131" i="10" s="1"/>
  <c r="F135" i="11"/>
  <c r="O135" i="11" s="1"/>
  <c r="F127" i="10"/>
  <c r="O127" i="10" s="1"/>
  <c r="F131" i="11"/>
  <c r="O131" i="11" s="1"/>
  <c r="F123" i="10"/>
  <c r="O123" i="10" s="1"/>
  <c r="F127" i="11"/>
  <c r="O127" i="11" s="1"/>
  <c r="F119" i="10"/>
  <c r="O119" i="10" s="1"/>
  <c r="F123" i="11"/>
  <c r="O123" i="11" s="1"/>
  <c r="F115" i="10"/>
  <c r="O115" i="10" s="1"/>
  <c r="F119" i="11"/>
  <c r="O119" i="11" s="1"/>
  <c r="F111" i="10"/>
  <c r="O111" i="10" s="1"/>
  <c r="F115" i="11"/>
  <c r="O115" i="11" s="1"/>
  <c r="F107" i="10"/>
  <c r="O107" i="10" s="1"/>
  <c r="F111" i="11"/>
  <c r="O111" i="11" s="1"/>
  <c r="F103" i="10"/>
  <c r="O103" i="10" s="1"/>
  <c r="F107" i="11"/>
  <c r="O107" i="11" s="1"/>
  <c r="F99" i="10"/>
  <c r="O99" i="10" s="1"/>
  <c r="F103" i="11"/>
  <c r="O103" i="11" s="1"/>
  <c r="F95" i="10"/>
  <c r="O95" i="10" s="1"/>
  <c r="F99" i="11"/>
  <c r="O99" i="11" s="1"/>
  <c r="F91" i="10"/>
  <c r="O91" i="10" s="1"/>
  <c r="F95" i="11"/>
  <c r="O95" i="11" s="1"/>
  <c r="F87" i="10"/>
  <c r="O87" i="10" s="1"/>
  <c r="F91" i="11"/>
  <c r="O91" i="11" s="1"/>
  <c r="F83" i="10"/>
  <c r="O83" i="10" s="1"/>
  <c r="F87" i="11"/>
  <c r="O87" i="11" s="1"/>
  <c r="F79" i="10"/>
  <c r="O79" i="10" s="1"/>
  <c r="F83" i="11"/>
  <c r="O83" i="11" s="1"/>
  <c r="F75" i="10"/>
  <c r="O75" i="10" s="1"/>
  <c r="F79" i="11"/>
  <c r="O79" i="11" s="1"/>
  <c r="F71" i="10"/>
  <c r="O71" i="10" s="1"/>
  <c r="F75" i="11"/>
  <c r="O75" i="11" s="1"/>
  <c r="F67" i="10"/>
  <c r="O67" i="10" s="1"/>
  <c r="F71" i="11"/>
  <c r="O71" i="11" s="1"/>
  <c r="F63" i="10"/>
  <c r="O63" i="10" s="1"/>
  <c r="F67" i="11"/>
  <c r="O67" i="11" s="1"/>
  <c r="F59" i="10"/>
  <c r="O59" i="10" s="1"/>
  <c r="F63" i="11"/>
  <c r="O63" i="11" s="1"/>
  <c r="F55" i="10"/>
  <c r="O55" i="10" s="1"/>
  <c r="F59" i="11"/>
  <c r="O59" i="11" s="1"/>
  <c r="F51" i="10"/>
  <c r="O51" i="10" s="1"/>
  <c r="F55" i="11"/>
  <c r="O55" i="11" s="1"/>
  <c r="F47" i="10"/>
  <c r="O47" i="10" s="1"/>
  <c r="F51" i="11"/>
  <c r="O51" i="11" s="1"/>
  <c r="F43" i="10"/>
  <c r="O43" i="10" s="1"/>
  <c r="F47" i="11"/>
  <c r="O47" i="11" s="1"/>
  <c r="F39" i="10"/>
  <c r="O39" i="10" s="1"/>
  <c r="F43" i="11"/>
  <c r="O43" i="11" s="1"/>
  <c r="F35" i="10"/>
  <c r="O35" i="10" s="1"/>
  <c r="F39" i="11"/>
  <c r="O39" i="11" s="1"/>
  <c r="F31" i="10"/>
  <c r="O31" i="10" s="1"/>
  <c r="F35" i="11"/>
  <c r="O35" i="11" s="1"/>
  <c r="F27" i="10"/>
  <c r="O27" i="10" s="1"/>
  <c r="F31" i="11"/>
  <c r="O31" i="11" s="1"/>
  <c r="F23" i="10"/>
  <c r="O23" i="10" s="1"/>
  <c r="F27" i="11"/>
  <c r="O27" i="11" s="1"/>
  <c r="F19" i="10"/>
  <c r="O19" i="10" s="1"/>
  <c r="F23" i="11"/>
  <c r="O23" i="11" s="1"/>
  <c r="F15" i="10"/>
  <c r="O15" i="10" s="1"/>
  <c r="F19" i="11"/>
  <c r="O19" i="11" s="1"/>
  <c r="F11" i="10"/>
  <c r="O11" i="10" s="1"/>
  <c r="F15" i="11"/>
  <c r="O15" i="11" s="1"/>
  <c r="F8" i="10"/>
  <c r="O8" i="10" s="1"/>
  <c r="F11" i="11"/>
  <c r="O11" i="11" s="1"/>
  <c r="F7" i="10"/>
  <c r="O7" i="10" s="1"/>
  <c r="F7" i="11"/>
  <c r="O7" i="11" s="1"/>
  <c r="F3" i="10"/>
  <c r="O3" i="10" s="1"/>
  <c r="F3" i="11"/>
  <c r="O3" i="11" s="1"/>
  <c r="G349" i="10"/>
  <c r="P349" i="10" s="1"/>
  <c r="G353" i="11"/>
  <c r="P353" i="11" s="1"/>
  <c r="G345" i="10"/>
  <c r="P345" i="10" s="1"/>
  <c r="G349" i="11"/>
  <c r="P349" i="11" s="1"/>
  <c r="G341" i="10"/>
  <c r="P341" i="10" s="1"/>
  <c r="G345" i="11"/>
  <c r="P345" i="11" s="1"/>
  <c r="G337" i="10"/>
  <c r="P337" i="10" s="1"/>
  <c r="G341" i="11"/>
  <c r="P341" i="11" s="1"/>
  <c r="G333" i="10"/>
  <c r="P333" i="10" s="1"/>
  <c r="G337" i="11"/>
  <c r="P337" i="11" s="1"/>
  <c r="G329" i="10"/>
  <c r="P329" i="10" s="1"/>
  <c r="G333" i="11"/>
  <c r="P333" i="11" s="1"/>
  <c r="G325" i="10"/>
  <c r="P325" i="10" s="1"/>
  <c r="G329" i="11"/>
  <c r="P329" i="11" s="1"/>
  <c r="G321" i="10"/>
  <c r="P321" i="10" s="1"/>
  <c r="G325" i="11"/>
  <c r="P325" i="11" s="1"/>
  <c r="G317" i="10"/>
  <c r="P317" i="10" s="1"/>
  <c r="G321" i="11"/>
  <c r="P321" i="11" s="1"/>
  <c r="G313" i="10"/>
  <c r="P313" i="10" s="1"/>
  <c r="G317" i="11"/>
  <c r="P317" i="11" s="1"/>
  <c r="G309" i="10"/>
  <c r="P309" i="10" s="1"/>
  <c r="G313" i="11"/>
  <c r="P313" i="11" s="1"/>
  <c r="G305" i="10"/>
  <c r="P305" i="10" s="1"/>
  <c r="G309" i="11"/>
  <c r="P309" i="11" s="1"/>
  <c r="G301" i="10"/>
  <c r="P301" i="10" s="1"/>
  <c r="G305" i="11"/>
  <c r="P305" i="11" s="1"/>
  <c r="G297" i="10"/>
  <c r="P297" i="10" s="1"/>
  <c r="G301" i="11"/>
  <c r="P301" i="11" s="1"/>
  <c r="G293" i="10"/>
  <c r="P293" i="10" s="1"/>
  <c r="G297" i="11"/>
  <c r="P297" i="11" s="1"/>
  <c r="G289" i="10"/>
  <c r="P289" i="10" s="1"/>
  <c r="G293" i="11"/>
  <c r="P293" i="11" s="1"/>
  <c r="G285" i="10"/>
  <c r="P285" i="10" s="1"/>
  <c r="G289" i="11"/>
  <c r="P289" i="11" s="1"/>
  <c r="G281" i="10"/>
  <c r="P281" i="10" s="1"/>
  <c r="G285" i="11"/>
  <c r="P285" i="11" s="1"/>
  <c r="G277" i="10"/>
  <c r="P277" i="10" s="1"/>
  <c r="G281" i="11"/>
  <c r="P281" i="11" s="1"/>
  <c r="G273" i="10"/>
  <c r="P273" i="10" s="1"/>
  <c r="G277" i="11"/>
  <c r="P277" i="11" s="1"/>
  <c r="G269" i="10"/>
  <c r="P269" i="10" s="1"/>
  <c r="G273" i="11"/>
  <c r="P273" i="11" s="1"/>
  <c r="G265" i="10"/>
  <c r="P265" i="10" s="1"/>
  <c r="G269" i="11"/>
  <c r="P269" i="11" s="1"/>
  <c r="G261" i="10"/>
  <c r="P261" i="10" s="1"/>
  <c r="G265" i="11"/>
  <c r="P265" i="11" s="1"/>
  <c r="G257" i="10"/>
  <c r="P257" i="10" s="1"/>
  <c r="G261" i="11"/>
  <c r="P261" i="11" s="1"/>
  <c r="G253" i="10"/>
  <c r="P253" i="10" s="1"/>
  <c r="G257" i="11"/>
  <c r="P257" i="11" s="1"/>
  <c r="G249" i="10"/>
  <c r="P249" i="10" s="1"/>
  <c r="G253" i="11"/>
  <c r="P253" i="11" s="1"/>
  <c r="G245" i="10"/>
  <c r="P245" i="10" s="1"/>
  <c r="G249" i="11"/>
  <c r="P249" i="11" s="1"/>
  <c r="G241" i="10"/>
  <c r="P241" i="10" s="1"/>
  <c r="G245" i="11"/>
  <c r="P245" i="11" s="1"/>
  <c r="G237" i="10"/>
  <c r="P237" i="10" s="1"/>
  <c r="G241" i="11"/>
  <c r="P241" i="11" s="1"/>
  <c r="G233" i="10"/>
  <c r="P233" i="10" s="1"/>
  <c r="G237" i="11"/>
  <c r="P237" i="11" s="1"/>
  <c r="G229" i="10"/>
  <c r="P229" i="10" s="1"/>
  <c r="G233" i="11"/>
  <c r="P233" i="11" s="1"/>
  <c r="G225" i="10"/>
  <c r="P225" i="10" s="1"/>
  <c r="G229" i="11"/>
  <c r="P229" i="11" s="1"/>
  <c r="G221" i="10"/>
  <c r="P221" i="10" s="1"/>
  <c r="G225" i="11"/>
  <c r="P225" i="11" s="1"/>
  <c r="G217" i="10"/>
  <c r="P217" i="10" s="1"/>
  <c r="G221" i="11"/>
  <c r="P221" i="11" s="1"/>
  <c r="G213" i="10"/>
  <c r="P213" i="10" s="1"/>
  <c r="G217" i="11"/>
  <c r="P217" i="11" s="1"/>
  <c r="G209" i="10"/>
  <c r="P209" i="10" s="1"/>
  <c r="G213" i="11"/>
  <c r="P213" i="11" s="1"/>
  <c r="G205" i="10"/>
  <c r="P205" i="10" s="1"/>
  <c r="G209" i="11"/>
  <c r="P209" i="11" s="1"/>
  <c r="G201" i="10"/>
  <c r="P201" i="10" s="1"/>
  <c r="G205" i="11"/>
  <c r="P205" i="11" s="1"/>
  <c r="G197" i="10"/>
  <c r="P197" i="10" s="1"/>
  <c r="G201" i="11"/>
  <c r="P201" i="11" s="1"/>
  <c r="G193" i="10"/>
  <c r="P193" i="10" s="1"/>
  <c r="R193" i="10" s="1"/>
  <c r="T193" i="10" s="1"/>
  <c r="G197" i="11"/>
  <c r="P197" i="11" s="1"/>
  <c r="G189" i="10"/>
  <c r="P189" i="10" s="1"/>
  <c r="G193" i="11"/>
  <c r="P193" i="11" s="1"/>
  <c r="G185" i="10"/>
  <c r="P185" i="10" s="1"/>
  <c r="G189" i="11"/>
  <c r="P189" i="11" s="1"/>
  <c r="G181" i="10"/>
  <c r="P181" i="10" s="1"/>
  <c r="G185" i="11"/>
  <c r="P185" i="11" s="1"/>
  <c r="G177" i="10"/>
  <c r="P177" i="10" s="1"/>
  <c r="G181" i="11"/>
  <c r="P181" i="11" s="1"/>
  <c r="G173" i="10"/>
  <c r="P173" i="10" s="1"/>
  <c r="G177" i="11"/>
  <c r="P177" i="11" s="1"/>
  <c r="G169" i="10"/>
  <c r="P169" i="10" s="1"/>
  <c r="G173" i="11"/>
  <c r="P173" i="11" s="1"/>
  <c r="G165" i="10"/>
  <c r="P165" i="10" s="1"/>
  <c r="G169" i="11"/>
  <c r="P169" i="11" s="1"/>
  <c r="G161" i="10"/>
  <c r="P161" i="10" s="1"/>
  <c r="G165" i="11"/>
  <c r="P165" i="11" s="1"/>
  <c r="G157" i="10"/>
  <c r="P157" i="10" s="1"/>
  <c r="G161" i="11"/>
  <c r="P161" i="11" s="1"/>
  <c r="G153" i="10"/>
  <c r="P153" i="10" s="1"/>
  <c r="G157" i="11"/>
  <c r="P157" i="11" s="1"/>
  <c r="G149" i="10"/>
  <c r="P149" i="10" s="1"/>
  <c r="G153" i="11"/>
  <c r="P153" i="11" s="1"/>
  <c r="G145" i="10"/>
  <c r="P145" i="10" s="1"/>
  <c r="G149" i="11"/>
  <c r="P149" i="11" s="1"/>
  <c r="G141" i="10"/>
  <c r="P141" i="10" s="1"/>
  <c r="G145" i="11"/>
  <c r="P145" i="11" s="1"/>
  <c r="G137" i="10"/>
  <c r="P137" i="10" s="1"/>
  <c r="G141" i="11"/>
  <c r="P141" i="11" s="1"/>
  <c r="G133" i="10"/>
  <c r="P133" i="10" s="1"/>
  <c r="G137" i="11"/>
  <c r="P137" i="11" s="1"/>
  <c r="G129" i="10"/>
  <c r="P129" i="10" s="1"/>
  <c r="G133" i="11"/>
  <c r="P133" i="11" s="1"/>
  <c r="G125" i="10"/>
  <c r="P125" i="10" s="1"/>
  <c r="G129" i="11"/>
  <c r="P129" i="11" s="1"/>
  <c r="G121" i="10"/>
  <c r="P121" i="10" s="1"/>
  <c r="G125" i="11"/>
  <c r="P125" i="11" s="1"/>
  <c r="G117" i="10"/>
  <c r="P117" i="10" s="1"/>
  <c r="G121" i="11"/>
  <c r="P121" i="11" s="1"/>
  <c r="G113" i="10"/>
  <c r="P113" i="10" s="1"/>
  <c r="G117" i="11"/>
  <c r="P117" i="11" s="1"/>
  <c r="G109" i="10"/>
  <c r="P109" i="10" s="1"/>
  <c r="G113" i="11"/>
  <c r="P113" i="11" s="1"/>
  <c r="G105" i="10"/>
  <c r="P105" i="10" s="1"/>
  <c r="G109" i="11"/>
  <c r="P109" i="11" s="1"/>
  <c r="G101" i="10"/>
  <c r="P101" i="10" s="1"/>
  <c r="G105" i="11"/>
  <c r="P105" i="11" s="1"/>
  <c r="G97" i="10"/>
  <c r="P97" i="10" s="1"/>
  <c r="G101" i="11"/>
  <c r="P101" i="11" s="1"/>
  <c r="G93" i="10"/>
  <c r="P93" i="10" s="1"/>
  <c r="G97" i="11"/>
  <c r="P97" i="11" s="1"/>
  <c r="G89" i="10"/>
  <c r="P89" i="10" s="1"/>
  <c r="G93" i="11"/>
  <c r="P93" i="11" s="1"/>
  <c r="G85" i="10"/>
  <c r="P85" i="10" s="1"/>
  <c r="G89" i="11"/>
  <c r="P89" i="11" s="1"/>
  <c r="G81" i="10"/>
  <c r="P81" i="10" s="1"/>
  <c r="G85" i="11"/>
  <c r="P85" i="11" s="1"/>
  <c r="G77" i="10"/>
  <c r="P77" i="10" s="1"/>
  <c r="G81" i="11"/>
  <c r="P81" i="11" s="1"/>
  <c r="G73" i="10"/>
  <c r="P73" i="10" s="1"/>
  <c r="G77" i="11"/>
  <c r="P77" i="11" s="1"/>
  <c r="G69" i="10"/>
  <c r="P69" i="10" s="1"/>
  <c r="G73" i="11"/>
  <c r="P73" i="11" s="1"/>
  <c r="G65" i="10"/>
  <c r="P65" i="10" s="1"/>
  <c r="G69" i="11"/>
  <c r="P69" i="11" s="1"/>
  <c r="G61" i="10"/>
  <c r="P61" i="10" s="1"/>
  <c r="G65" i="11"/>
  <c r="P65" i="11" s="1"/>
  <c r="G57" i="10"/>
  <c r="P57" i="10" s="1"/>
  <c r="G61" i="11"/>
  <c r="P61" i="11" s="1"/>
  <c r="G53" i="10"/>
  <c r="P53" i="10" s="1"/>
  <c r="G57" i="11"/>
  <c r="P57" i="11" s="1"/>
  <c r="G49" i="10"/>
  <c r="P49" i="10" s="1"/>
  <c r="G53" i="11"/>
  <c r="P53" i="11" s="1"/>
  <c r="G45" i="10"/>
  <c r="P45" i="10" s="1"/>
  <c r="G49" i="11"/>
  <c r="P49" i="11" s="1"/>
  <c r="G41" i="10"/>
  <c r="P41" i="10" s="1"/>
  <c r="G45" i="11"/>
  <c r="P45" i="11" s="1"/>
  <c r="G37" i="10"/>
  <c r="P37" i="10" s="1"/>
  <c r="G41" i="11"/>
  <c r="P41" i="11" s="1"/>
  <c r="G33" i="10"/>
  <c r="P33" i="10" s="1"/>
  <c r="G37" i="11"/>
  <c r="P37" i="11" s="1"/>
  <c r="G29" i="10"/>
  <c r="P29" i="10" s="1"/>
  <c r="G33" i="11"/>
  <c r="P33" i="11" s="1"/>
  <c r="G25" i="10"/>
  <c r="P25" i="10" s="1"/>
  <c r="G29" i="11"/>
  <c r="P29" i="11" s="1"/>
  <c r="G21" i="10"/>
  <c r="P21" i="10" s="1"/>
  <c r="G25" i="11"/>
  <c r="P25" i="11" s="1"/>
  <c r="G17" i="10"/>
  <c r="P17" i="10" s="1"/>
  <c r="G21" i="11"/>
  <c r="P21" i="11" s="1"/>
  <c r="G13" i="10"/>
  <c r="P13" i="10" s="1"/>
  <c r="G17" i="11"/>
  <c r="P17" i="11" s="1"/>
  <c r="G9" i="10"/>
  <c r="P9" i="10" s="1"/>
  <c r="G13" i="11"/>
  <c r="P13" i="11" s="1"/>
  <c r="G9" i="11"/>
  <c r="P9" i="11" s="1"/>
  <c r="G5" i="10"/>
  <c r="P5" i="10" s="1"/>
  <c r="G5" i="11"/>
  <c r="P5" i="11" s="1"/>
  <c r="H351" i="10"/>
  <c r="Q351" i="10" s="1"/>
  <c r="H355" i="11"/>
  <c r="Q355" i="11" s="1"/>
  <c r="H347" i="10"/>
  <c r="Q347" i="10" s="1"/>
  <c r="H351" i="11"/>
  <c r="Q351" i="11" s="1"/>
  <c r="H343" i="10"/>
  <c r="Q343" i="10" s="1"/>
  <c r="H347" i="11"/>
  <c r="Q347" i="11" s="1"/>
  <c r="H339" i="10"/>
  <c r="Q339" i="10" s="1"/>
  <c r="H343" i="11"/>
  <c r="Q343" i="11" s="1"/>
  <c r="H335" i="10"/>
  <c r="Q335" i="10" s="1"/>
  <c r="H339" i="11"/>
  <c r="Q339" i="11" s="1"/>
  <c r="H331" i="10"/>
  <c r="Q331" i="10" s="1"/>
  <c r="H335" i="11"/>
  <c r="Q335" i="11" s="1"/>
  <c r="H327" i="10"/>
  <c r="Q327" i="10" s="1"/>
  <c r="H331" i="11"/>
  <c r="Q331" i="11" s="1"/>
  <c r="H323" i="10"/>
  <c r="Q323" i="10" s="1"/>
  <c r="H327" i="11"/>
  <c r="Q327" i="11" s="1"/>
  <c r="H319" i="10"/>
  <c r="Q319" i="10" s="1"/>
  <c r="H323" i="11"/>
  <c r="Q323" i="11" s="1"/>
  <c r="H315" i="10"/>
  <c r="Q315" i="10" s="1"/>
  <c r="H319" i="11"/>
  <c r="Q319" i="11" s="1"/>
  <c r="H311" i="10"/>
  <c r="Q311" i="10" s="1"/>
  <c r="H315" i="11"/>
  <c r="Q315" i="11" s="1"/>
  <c r="H307" i="10"/>
  <c r="Q307" i="10" s="1"/>
  <c r="H311" i="11"/>
  <c r="Q311" i="11" s="1"/>
  <c r="H303" i="10"/>
  <c r="Q303" i="10" s="1"/>
  <c r="H307" i="11"/>
  <c r="Q307" i="11" s="1"/>
  <c r="H299" i="10"/>
  <c r="Q299" i="10" s="1"/>
  <c r="H303" i="11"/>
  <c r="Q303" i="11" s="1"/>
  <c r="H295" i="10"/>
  <c r="Q295" i="10" s="1"/>
  <c r="H299" i="11"/>
  <c r="Q299" i="11" s="1"/>
  <c r="H291" i="10"/>
  <c r="Q291" i="10" s="1"/>
  <c r="H295" i="11"/>
  <c r="Q295" i="11" s="1"/>
  <c r="H287" i="10"/>
  <c r="Q287" i="10" s="1"/>
  <c r="H291" i="11"/>
  <c r="Q291" i="11" s="1"/>
  <c r="H283" i="10"/>
  <c r="Q283" i="10" s="1"/>
  <c r="H287" i="11"/>
  <c r="Q287" i="11" s="1"/>
  <c r="H279" i="10"/>
  <c r="Q279" i="10" s="1"/>
  <c r="H283" i="11"/>
  <c r="Q283" i="11" s="1"/>
  <c r="H275" i="10"/>
  <c r="Q275" i="10" s="1"/>
  <c r="H279" i="11"/>
  <c r="Q279" i="11" s="1"/>
  <c r="H271" i="10"/>
  <c r="Q271" i="10" s="1"/>
  <c r="H275" i="11"/>
  <c r="Q275" i="11" s="1"/>
  <c r="H267" i="10"/>
  <c r="Q267" i="10" s="1"/>
  <c r="H271" i="11"/>
  <c r="Q271" i="11" s="1"/>
  <c r="H263" i="10"/>
  <c r="Q263" i="10" s="1"/>
  <c r="H267" i="11"/>
  <c r="Q267" i="11" s="1"/>
  <c r="H259" i="10"/>
  <c r="Q259" i="10" s="1"/>
  <c r="H263" i="11"/>
  <c r="Q263" i="11" s="1"/>
  <c r="H255" i="10"/>
  <c r="Q255" i="10" s="1"/>
  <c r="H259" i="11"/>
  <c r="Q259" i="11" s="1"/>
  <c r="H251" i="10"/>
  <c r="Q251" i="10" s="1"/>
  <c r="H255" i="11"/>
  <c r="Q255" i="11" s="1"/>
  <c r="H247" i="10"/>
  <c r="Q247" i="10" s="1"/>
  <c r="H251" i="11"/>
  <c r="Q251" i="11" s="1"/>
  <c r="H243" i="10"/>
  <c r="Q243" i="10" s="1"/>
  <c r="H247" i="11"/>
  <c r="Q247" i="11" s="1"/>
  <c r="H239" i="10"/>
  <c r="Q239" i="10" s="1"/>
  <c r="H243" i="11"/>
  <c r="Q243" i="11" s="1"/>
  <c r="H235" i="10"/>
  <c r="Q235" i="10" s="1"/>
  <c r="H239" i="11"/>
  <c r="Q239" i="11" s="1"/>
  <c r="H231" i="10"/>
  <c r="Q231" i="10" s="1"/>
  <c r="H235" i="11"/>
  <c r="Q235" i="11" s="1"/>
  <c r="H227" i="10"/>
  <c r="Q227" i="10" s="1"/>
  <c r="H231" i="11"/>
  <c r="Q231" i="11" s="1"/>
  <c r="H223" i="10"/>
  <c r="Q223" i="10" s="1"/>
  <c r="H227" i="11"/>
  <c r="Q227" i="11" s="1"/>
  <c r="H219" i="10"/>
  <c r="Q219" i="10" s="1"/>
  <c r="H223" i="11"/>
  <c r="Q223" i="11" s="1"/>
  <c r="H215" i="10"/>
  <c r="Q215" i="10" s="1"/>
  <c r="H219" i="11"/>
  <c r="Q219" i="11" s="1"/>
  <c r="H211" i="10"/>
  <c r="Q211" i="10" s="1"/>
  <c r="H215" i="11"/>
  <c r="Q215" i="11" s="1"/>
  <c r="H207" i="10"/>
  <c r="Q207" i="10" s="1"/>
  <c r="H211" i="11"/>
  <c r="Q211" i="11" s="1"/>
  <c r="H203" i="10"/>
  <c r="Q203" i="10" s="1"/>
  <c r="H207" i="11"/>
  <c r="Q207" i="11" s="1"/>
  <c r="H199" i="10"/>
  <c r="Q199" i="10" s="1"/>
  <c r="H203" i="11"/>
  <c r="Q203" i="11" s="1"/>
  <c r="H195" i="10"/>
  <c r="Q195" i="10" s="1"/>
  <c r="H199" i="11"/>
  <c r="Q199" i="11" s="1"/>
  <c r="H191" i="10"/>
  <c r="Q191" i="10" s="1"/>
  <c r="H195" i="11"/>
  <c r="Q195" i="11" s="1"/>
  <c r="H187" i="10"/>
  <c r="Q187" i="10" s="1"/>
  <c r="H191" i="11"/>
  <c r="Q191" i="11" s="1"/>
  <c r="H183" i="10"/>
  <c r="Q183" i="10" s="1"/>
  <c r="H187" i="11"/>
  <c r="Q187" i="11" s="1"/>
  <c r="H179" i="10"/>
  <c r="Q179" i="10" s="1"/>
  <c r="H183" i="11"/>
  <c r="Q183" i="11" s="1"/>
  <c r="H175" i="10"/>
  <c r="Q175" i="10" s="1"/>
  <c r="H179" i="11"/>
  <c r="Q179" i="11" s="1"/>
  <c r="H171" i="10"/>
  <c r="Q171" i="10" s="1"/>
  <c r="H175" i="11"/>
  <c r="Q175" i="11" s="1"/>
  <c r="H167" i="10"/>
  <c r="Q167" i="10" s="1"/>
  <c r="H171" i="11"/>
  <c r="Q171" i="11" s="1"/>
  <c r="H163" i="10"/>
  <c r="Q163" i="10" s="1"/>
  <c r="H167" i="11"/>
  <c r="Q167" i="11" s="1"/>
  <c r="H159" i="10"/>
  <c r="Q159" i="10" s="1"/>
  <c r="H163" i="11"/>
  <c r="Q163" i="11" s="1"/>
  <c r="H155" i="10"/>
  <c r="Q155" i="10" s="1"/>
  <c r="H159" i="11"/>
  <c r="Q159" i="11" s="1"/>
  <c r="H151" i="10"/>
  <c r="Q151" i="10" s="1"/>
  <c r="H155" i="11"/>
  <c r="Q155" i="11" s="1"/>
  <c r="H147" i="10"/>
  <c r="Q147" i="10" s="1"/>
  <c r="H151" i="11"/>
  <c r="Q151" i="11" s="1"/>
  <c r="H143" i="10"/>
  <c r="Q143" i="10" s="1"/>
  <c r="H147" i="11"/>
  <c r="Q147" i="11" s="1"/>
  <c r="H139" i="10"/>
  <c r="Q139" i="10" s="1"/>
  <c r="H143" i="11"/>
  <c r="Q143" i="11" s="1"/>
  <c r="H135" i="10"/>
  <c r="Q135" i="10" s="1"/>
  <c r="H139" i="11"/>
  <c r="Q139" i="11" s="1"/>
  <c r="H131" i="10"/>
  <c r="Q131" i="10" s="1"/>
  <c r="H135" i="11"/>
  <c r="Q135" i="11" s="1"/>
  <c r="H127" i="10"/>
  <c r="Q127" i="10" s="1"/>
  <c r="H131" i="11"/>
  <c r="Q131" i="11" s="1"/>
  <c r="H123" i="10"/>
  <c r="Q123" i="10" s="1"/>
  <c r="H127" i="11"/>
  <c r="Q127" i="11" s="1"/>
  <c r="H119" i="10"/>
  <c r="Q119" i="10" s="1"/>
  <c r="H123" i="11"/>
  <c r="Q123" i="11" s="1"/>
  <c r="H115" i="10"/>
  <c r="Q115" i="10" s="1"/>
  <c r="H119" i="11"/>
  <c r="Q119" i="11" s="1"/>
  <c r="H111" i="10"/>
  <c r="Q111" i="10" s="1"/>
  <c r="H115" i="11"/>
  <c r="Q115" i="11" s="1"/>
  <c r="H107" i="10"/>
  <c r="Q107" i="10" s="1"/>
  <c r="H111" i="11"/>
  <c r="Q111" i="11" s="1"/>
  <c r="H103" i="10"/>
  <c r="Q103" i="10" s="1"/>
  <c r="H107" i="11"/>
  <c r="Q107" i="11" s="1"/>
  <c r="H99" i="10"/>
  <c r="Q99" i="10" s="1"/>
  <c r="H103" i="11"/>
  <c r="Q103" i="11" s="1"/>
  <c r="H95" i="10"/>
  <c r="Q95" i="10" s="1"/>
  <c r="H99" i="11"/>
  <c r="Q99" i="11" s="1"/>
  <c r="H91" i="10"/>
  <c r="Q91" i="10" s="1"/>
  <c r="H95" i="11"/>
  <c r="Q95" i="11" s="1"/>
  <c r="H87" i="10"/>
  <c r="Q87" i="10" s="1"/>
  <c r="H91" i="11"/>
  <c r="Q91" i="11" s="1"/>
  <c r="H83" i="10"/>
  <c r="Q83" i="10" s="1"/>
  <c r="H87" i="11"/>
  <c r="Q87" i="11" s="1"/>
  <c r="H79" i="10"/>
  <c r="Q79" i="10" s="1"/>
  <c r="H83" i="11"/>
  <c r="Q83" i="11" s="1"/>
  <c r="H75" i="10"/>
  <c r="Q75" i="10" s="1"/>
  <c r="H79" i="11"/>
  <c r="Q79" i="11" s="1"/>
  <c r="H71" i="10"/>
  <c r="Q71" i="10" s="1"/>
  <c r="H75" i="11"/>
  <c r="Q75" i="11" s="1"/>
  <c r="H67" i="10"/>
  <c r="Q67" i="10" s="1"/>
  <c r="H71" i="11"/>
  <c r="Q71" i="11" s="1"/>
  <c r="H63" i="10"/>
  <c r="Q63" i="10" s="1"/>
  <c r="H67" i="11"/>
  <c r="Q67" i="11" s="1"/>
  <c r="H59" i="10"/>
  <c r="Q59" i="10" s="1"/>
  <c r="H63" i="11"/>
  <c r="Q63" i="11" s="1"/>
  <c r="H55" i="10"/>
  <c r="Q55" i="10" s="1"/>
  <c r="H59" i="11"/>
  <c r="Q59" i="11" s="1"/>
  <c r="H51" i="10"/>
  <c r="Q51" i="10" s="1"/>
  <c r="H55" i="11"/>
  <c r="Q55" i="11" s="1"/>
  <c r="H47" i="10"/>
  <c r="Q47" i="10" s="1"/>
  <c r="H51" i="11"/>
  <c r="Q51" i="11" s="1"/>
  <c r="H43" i="10"/>
  <c r="Q43" i="10" s="1"/>
  <c r="H47" i="11"/>
  <c r="Q47" i="11" s="1"/>
  <c r="H39" i="10"/>
  <c r="Q39" i="10" s="1"/>
  <c r="H43" i="11"/>
  <c r="Q43" i="11" s="1"/>
  <c r="H35" i="10"/>
  <c r="Q35" i="10" s="1"/>
  <c r="H39" i="11"/>
  <c r="Q39" i="11" s="1"/>
  <c r="H31" i="10"/>
  <c r="Q31" i="10" s="1"/>
  <c r="H35" i="11"/>
  <c r="Q35" i="11" s="1"/>
  <c r="H27" i="10"/>
  <c r="Q27" i="10" s="1"/>
  <c r="H31" i="11"/>
  <c r="Q31" i="11" s="1"/>
  <c r="H23" i="10"/>
  <c r="Q23" i="10" s="1"/>
  <c r="H27" i="11"/>
  <c r="Q27" i="11" s="1"/>
  <c r="H19" i="10"/>
  <c r="Q19" i="10" s="1"/>
  <c r="H23" i="11"/>
  <c r="Q23" i="11" s="1"/>
  <c r="H15" i="10"/>
  <c r="Q15" i="10" s="1"/>
  <c r="H19" i="11"/>
  <c r="Q19" i="11" s="1"/>
  <c r="H11" i="10"/>
  <c r="Q11" i="10" s="1"/>
  <c r="H15" i="11"/>
  <c r="Q15" i="11" s="1"/>
  <c r="H8" i="10"/>
  <c r="Q8" i="10" s="1"/>
  <c r="H11" i="11"/>
  <c r="Q11" i="11" s="1"/>
  <c r="H7" i="10"/>
  <c r="Q7" i="10" s="1"/>
  <c r="H7" i="11"/>
  <c r="Q7" i="11" s="1"/>
  <c r="H3" i="10"/>
  <c r="Q3" i="10" s="1"/>
  <c r="H3" i="11"/>
  <c r="Q3" i="11" s="1"/>
  <c r="C344" i="10"/>
  <c r="K344" i="10" s="1"/>
  <c r="C348" i="11"/>
  <c r="K348" i="11" s="1"/>
  <c r="N348" i="11" s="1"/>
  <c r="S348" i="11" s="1"/>
  <c r="C328" i="10"/>
  <c r="K328" i="10" s="1"/>
  <c r="C332" i="11"/>
  <c r="K332" i="11" s="1"/>
  <c r="C320" i="10"/>
  <c r="K320" i="10" s="1"/>
  <c r="C324" i="11"/>
  <c r="K324" i="11" s="1"/>
  <c r="C304" i="10"/>
  <c r="K304" i="10" s="1"/>
  <c r="C308" i="11"/>
  <c r="K308" i="11" s="1"/>
  <c r="C288" i="10"/>
  <c r="K288" i="10" s="1"/>
  <c r="C292" i="11"/>
  <c r="K292" i="11" s="1"/>
  <c r="C276" i="10"/>
  <c r="K276" i="10" s="1"/>
  <c r="C280" i="11"/>
  <c r="K280" i="11" s="1"/>
  <c r="C264" i="10"/>
  <c r="K264" i="10" s="1"/>
  <c r="C268" i="11"/>
  <c r="K268" i="11" s="1"/>
  <c r="C248" i="10"/>
  <c r="K248" i="10" s="1"/>
  <c r="C252" i="11"/>
  <c r="K252" i="11" s="1"/>
  <c r="C232" i="10"/>
  <c r="K232" i="10" s="1"/>
  <c r="C236" i="11"/>
  <c r="K236" i="11" s="1"/>
  <c r="C216" i="10"/>
  <c r="K216" i="10" s="1"/>
  <c r="C220" i="11"/>
  <c r="K220" i="11" s="1"/>
  <c r="C200" i="10"/>
  <c r="K200" i="10" s="1"/>
  <c r="C204" i="11"/>
  <c r="K204" i="11" s="1"/>
  <c r="C192" i="10"/>
  <c r="K192" i="10" s="1"/>
  <c r="C196" i="11"/>
  <c r="K196" i="11" s="1"/>
  <c r="C176" i="10"/>
  <c r="K176" i="10" s="1"/>
  <c r="C180" i="11"/>
  <c r="K180" i="11" s="1"/>
  <c r="C160" i="10"/>
  <c r="K160" i="10" s="1"/>
  <c r="C164" i="11"/>
  <c r="K164" i="11" s="1"/>
  <c r="C140" i="10"/>
  <c r="K140" i="10" s="1"/>
  <c r="C144" i="11"/>
  <c r="K144" i="11" s="1"/>
  <c r="C124" i="10"/>
  <c r="K124" i="10" s="1"/>
  <c r="C128" i="11"/>
  <c r="K128" i="11" s="1"/>
  <c r="C112" i="10"/>
  <c r="K112" i="10" s="1"/>
  <c r="C116" i="11"/>
  <c r="K116" i="11" s="1"/>
  <c r="C100" i="10"/>
  <c r="K100" i="10" s="1"/>
  <c r="C104" i="11"/>
  <c r="K104" i="11" s="1"/>
  <c r="C80" i="10"/>
  <c r="K80" i="10" s="1"/>
  <c r="C84" i="11"/>
  <c r="K84" i="11" s="1"/>
  <c r="C64" i="10"/>
  <c r="K64" i="10" s="1"/>
  <c r="C68" i="11"/>
  <c r="K68" i="11" s="1"/>
  <c r="C48" i="10"/>
  <c r="K48" i="10" s="1"/>
  <c r="C52" i="11"/>
  <c r="K52" i="11" s="1"/>
  <c r="C32" i="10"/>
  <c r="K32" i="10" s="1"/>
  <c r="C36" i="11"/>
  <c r="K36" i="11" s="1"/>
  <c r="C16" i="10"/>
  <c r="K16" i="10" s="1"/>
  <c r="C20" i="11"/>
  <c r="K20" i="11" s="1"/>
  <c r="C8" i="11"/>
  <c r="K8" i="11" s="1"/>
  <c r="N8" i="11" s="1"/>
  <c r="D345" i="10"/>
  <c r="L345" i="10" s="1"/>
  <c r="D349" i="11"/>
  <c r="L349" i="11" s="1"/>
  <c r="D329" i="10"/>
  <c r="L329" i="10" s="1"/>
  <c r="D333" i="11"/>
  <c r="L333" i="11" s="1"/>
  <c r="D313" i="10"/>
  <c r="L313" i="10" s="1"/>
  <c r="D317" i="11"/>
  <c r="L317" i="11" s="1"/>
  <c r="D297" i="10"/>
  <c r="L297" i="10" s="1"/>
  <c r="D301" i="11"/>
  <c r="L301" i="11" s="1"/>
  <c r="D281" i="10"/>
  <c r="L281" i="10" s="1"/>
  <c r="D285" i="11"/>
  <c r="L285" i="11" s="1"/>
  <c r="D265" i="10"/>
  <c r="L265" i="10" s="1"/>
  <c r="D269" i="11"/>
  <c r="L269" i="11" s="1"/>
  <c r="D257" i="10"/>
  <c r="L257" i="10" s="1"/>
  <c r="D261" i="11"/>
  <c r="L261" i="11" s="1"/>
  <c r="D241" i="10"/>
  <c r="L241" i="10" s="1"/>
  <c r="D245" i="11"/>
  <c r="L245" i="11" s="1"/>
  <c r="D225" i="10"/>
  <c r="L225" i="10" s="1"/>
  <c r="D229" i="11"/>
  <c r="L229" i="11" s="1"/>
  <c r="D209" i="10"/>
  <c r="L209" i="10" s="1"/>
  <c r="D213" i="11"/>
  <c r="L213" i="11" s="1"/>
  <c r="D193" i="10"/>
  <c r="L193" i="10" s="1"/>
  <c r="D197" i="11"/>
  <c r="L197" i="11" s="1"/>
  <c r="D177" i="10"/>
  <c r="L177" i="10" s="1"/>
  <c r="D181" i="11"/>
  <c r="L181" i="11" s="1"/>
  <c r="D165" i="10"/>
  <c r="L165" i="10" s="1"/>
  <c r="D169" i="11"/>
  <c r="L169" i="11" s="1"/>
  <c r="D149" i="10"/>
  <c r="L149" i="10" s="1"/>
  <c r="D153" i="11"/>
  <c r="L153" i="11" s="1"/>
  <c r="D137" i="10"/>
  <c r="L137" i="10" s="1"/>
  <c r="D141" i="11"/>
  <c r="L141" i="11" s="1"/>
  <c r="D121" i="10"/>
  <c r="L121" i="10" s="1"/>
  <c r="D125" i="11"/>
  <c r="L125" i="11" s="1"/>
  <c r="D105" i="10"/>
  <c r="L105" i="10" s="1"/>
  <c r="D109" i="11"/>
  <c r="L109" i="11" s="1"/>
  <c r="D89" i="10"/>
  <c r="L89" i="10" s="1"/>
  <c r="D93" i="11"/>
  <c r="L93" i="11" s="1"/>
  <c r="D73" i="10"/>
  <c r="L73" i="10" s="1"/>
  <c r="D77" i="11"/>
  <c r="L77" i="11" s="1"/>
  <c r="D61" i="10"/>
  <c r="L61" i="10" s="1"/>
  <c r="D65" i="11"/>
  <c r="L65" i="11" s="1"/>
  <c r="D45" i="10"/>
  <c r="L45" i="10" s="1"/>
  <c r="D49" i="11"/>
  <c r="L49" i="11" s="1"/>
  <c r="D29" i="10"/>
  <c r="L29" i="10" s="1"/>
  <c r="D33" i="11"/>
  <c r="L33" i="11" s="1"/>
  <c r="D17" i="10"/>
  <c r="L17" i="10" s="1"/>
  <c r="D21" i="11"/>
  <c r="L21" i="11" s="1"/>
  <c r="D5" i="10"/>
  <c r="L5" i="10" s="1"/>
  <c r="D5" i="11"/>
  <c r="L5" i="11" s="1"/>
  <c r="E343" i="10"/>
  <c r="M343" i="10" s="1"/>
  <c r="E347" i="11"/>
  <c r="M347" i="11" s="1"/>
  <c r="E327" i="10"/>
  <c r="M327" i="10" s="1"/>
  <c r="E331" i="11"/>
  <c r="M331" i="11" s="1"/>
  <c r="E311" i="10"/>
  <c r="M311" i="10" s="1"/>
  <c r="E315" i="11"/>
  <c r="M315" i="11" s="1"/>
  <c r="E299" i="10"/>
  <c r="M299" i="10" s="1"/>
  <c r="E303" i="11"/>
  <c r="M303" i="11" s="1"/>
  <c r="E287" i="10"/>
  <c r="M287" i="10" s="1"/>
  <c r="E291" i="11"/>
  <c r="M291" i="11" s="1"/>
  <c r="E279" i="10"/>
  <c r="M279" i="10" s="1"/>
  <c r="E283" i="11"/>
  <c r="M283" i="11" s="1"/>
  <c r="E267" i="10"/>
  <c r="M267" i="10" s="1"/>
  <c r="E271" i="11"/>
  <c r="M271" i="11" s="1"/>
  <c r="E255" i="10"/>
  <c r="M255" i="10" s="1"/>
  <c r="E259" i="11"/>
  <c r="M259" i="11" s="1"/>
  <c r="E243" i="10"/>
  <c r="M243" i="10" s="1"/>
  <c r="E247" i="11"/>
  <c r="M247" i="11" s="1"/>
  <c r="E235" i="10"/>
  <c r="M235" i="10" s="1"/>
  <c r="E239" i="11"/>
  <c r="M239" i="11" s="1"/>
  <c r="E223" i="10"/>
  <c r="M223" i="10" s="1"/>
  <c r="E227" i="11"/>
  <c r="M227" i="11" s="1"/>
  <c r="E211" i="10"/>
  <c r="M211" i="10" s="1"/>
  <c r="E215" i="11"/>
  <c r="M215" i="11" s="1"/>
  <c r="E199" i="10"/>
  <c r="M199" i="10" s="1"/>
  <c r="E203" i="11"/>
  <c r="M203" i="11" s="1"/>
  <c r="E191" i="10"/>
  <c r="M191" i="10" s="1"/>
  <c r="E195" i="11"/>
  <c r="M195" i="11" s="1"/>
  <c r="E179" i="10"/>
  <c r="M179" i="10" s="1"/>
  <c r="E183" i="11"/>
  <c r="M183" i="11" s="1"/>
  <c r="E171" i="10"/>
  <c r="M171" i="10" s="1"/>
  <c r="E175" i="11"/>
  <c r="M175" i="11" s="1"/>
  <c r="C351" i="10"/>
  <c r="K351" i="10" s="1"/>
  <c r="N351" i="10" s="1"/>
  <c r="C355" i="11"/>
  <c r="K355" i="11" s="1"/>
  <c r="N355" i="11" s="1"/>
  <c r="C339" i="10"/>
  <c r="K339" i="10" s="1"/>
  <c r="C343" i="11"/>
  <c r="K343" i="11" s="1"/>
  <c r="N343" i="11" s="1"/>
  <c r="C331" i="10"/>
  <c r="K331" i="10" s="1"/>
  <c r="C335" i="11"/>
  <c r="K335" i="11" s="1"/>
  <c r="C327" i="10"/>
  <c r="K327" i="10" s="1"/>
  <c r="N327" i="10" s="1"/>
  <c r="C331" i="11"/>
  <c r="K331" i="11" s="1"/>
  <c r="N331" i="11" s="1"/>
  <c r="C319" i="10"/>
  <c r="K319" i="10" s="1"/>
  <c r="C323" i="11"/>
  <c r="K323" i="11" s="1"/>
  <c r="C311" i="10"/>
  <c r="K311" i="10" s="1"/>
  <c r="C315" i="11"/>
  <c r="K315" i="11" s="1"/>
  <c r="C303" i="10"/>
  <c r="K303" i="10" s="1"/>
  <c r="C307" i="11"/>
  <c r="K307" i="11" s="1"/>
  <c r="C295" i="10"/>
  <c r="K295" i="10" s="1"/>
  <c r="N295" i="10" s="1"/>
  <c r="C299" i="11"/>
  <c r="K299" i="11" s="1"/>
  <c r="N299" i="11" s="1"/>
  <c r="C287" i="10"/>
  <c r="K287" i="10" s="1"/>
  <c r="C291" i="11"/>
  <c r="K291" i="11" s="1"/>
  <c r="C279" i="10"/>
  <c r="K279" i="10" s="1"/>
  <c r="C283" i="11"/>
  <c r="K283" i="11" s="1"/>
  <c r="N283" i="11" s="1"/>
  <c r="C271" i="10"/>
  <c r="K271" i="10" s="1"/>
  <c r="C275" i="11"/>
  <c r="K275" i="11" s="1"/>
  <c r="N275" i="11" s="1"/>
  <c r="C263" i="10"/>
  <c r="K263" i="10" s="1"/>
  <c r="C267" i="11"/>
  <c r="K267" i="11" s="1"/>
  <c r="C255" i="10"/>
  <c r="K255" i="10" s="1"/>
  <c r="C259" i="11"/>
  <c r="K259" i="11" s="1"/>
  <c r="N259" i="11" s="1"/>
  <c r="C247" i="10"/>
  <c r="K247" i="10" s="1"/>
  <c r="C251" i="11"/>
  <c r="K251" i="11" s="1"/>
  <c r="N251" i="11" s="1"/>
  <c r="C239" i="10"/>
  <c r="K239" i="10" s="1"/>
  <c r="C243" i="11"/>
  <c r="K243" i="11" s="1"/>
  <c r="N243" i="11" s="1"/>
  <c r="C231" i="10"/>
  <c r="K231" i="10" s="1"/>
  <c r="N231" i="10" s="1"/>
  <c r="C235" i="11"/>
  <c r="K235" i="11" s="1"/>
  <c r="C223" i="10"/>
  <c r="K223" i="10" s="1"/>
  <c r="C227" i="11"/>
  <c r="K227" i="11" s="1"/>
  <c r="N227" i="11" s="1"/>
  <c r="C215" i="10"/>
  <c r="K215" i="10" s="1"/>
  <c r="C219" i="11"/>
  <c r="K219" i="11" s="1"/>
  <c r="C207" i="10"/>
  <c r="K207" i="10" s="1"/>
  <c r="C211" i="11"/>
  <c r="K211" i="11" s="1"/>
  <c r="N211" i="11" s="1"/>
  <c r="C203" i="10"/>
  <c r="K203" i="10" s="1"/>
  <c r="C207" i="11"/>
  <c r="K207" i="11" s="1"/>
  <c r="C195" i="10"/>
  <c r="K195" i="10" s="1"/>
  <c r="C199" i="11"/>
  <c r="K199" i="11" s="1"/>
  <c r="N199" i="11" s="1"/>
  <c r="C187" i="10"/>
  <c r="K187" i="10" s="1"/>
  <c r="C191" i="11"/>
  <c r="K191" i="11" s="1"/>
  <c r="C179" i="10"/>
  <c r="K179" i="10" s="1"/>
  <c r="C183" i="11"/>
  <c r="K183" i="11" s="1"/>
  <c r="N183" i="11" s="1"/>
  <c r="C171" i="10"/>
  <c r="K171" i="10" s="1"/>
  <c r="C175" i="11"/>
  <c r="K175" i="11" s="1"/>
  <c r="N175" i="11" s="1"/>
  <c r="C163" i="10"/>
  <c r="K163" i="10" s="1"/>
  <c r="C167" i="11"/>
  <c r="K167" i="11" s="1"/>
  <c r="C155" i="10"/>
  <c r="K155" i="10" s="1"/>
  <c r="C159" i="11"/>
  <c r="K159" i="11" s="1"/>
  <c r="C147" i="10"/>
  <c r="K147" i="10" s="1"/>
  <c r="C151" i="11"/>
  <c r="K151" i="11" s="1"/>
  <c r="C139" i="10"/>
  <c r="K139" i="10" s="1"/>
  <c r="C143" i="11"/>
  <c r="K143" i="11" s="1"/>
  <c r="C131" i="10"/>
  <c r="K131" i="10" s="1"/>
  <c r="C135" i="11"/>
  <c r="K135" i="11" s="1"/>
  <c r="C123" i="10"/>
  <c r="K123" i="10" s="1"/>
  <c r="C127" i="11"/>
  <c r="K127" i="11" s="1"/>
  <c r="C115" i="10"/>
  <c r="K115" i="10" s="1"/>
  <c r="C119" i="11"/>
  <c r="K119" i="11" s="1"/>
  <c r="C107" i="10"/>
  <c r="K107" i="10" s="1"/>
  <c r="C111" i="11"/>
  <c r="K111" i="11" s="1"/>
  <c r="C99" i="10"/>
  <c r="K99" i="10" s="1"/>
  <c r="C103" i="11"/>
  <c r="K103" i="11" s="1"/>
  <c r="C91" i="10"/>
  <c r="K91" i="10" s="1"/>
  <c r="C95" i="11"/>
  <c r="K95" i="11" s="1"/>
  <c r="C83" i="10"/>
  <c r="K83" i="10" s="1"/>
  <c r="C87" i="11"/>
  <c r="K87" i="11" s="1"/>
  <c r="C75" i="10"/>
  <c r="K75" i="10" s="1"/>
  <c r="C79" i="11"/>
  <c r="K79" i="11" s="1"/>
  <c r="C67" i="10"/>
  <c r="K67" i="10" s="1"/>
  <c r="C71" i="11"/>
  <c r="K71" i="11" s="1"/>
  <c r="C59" i="10"/>
  <c r="K59" i="10" s="1"/>
  <c r="C63" i="11"/>
  <c r="K63" i="11" s="1"/>
  <c r="C51" i="10"/>
  <c r="K51" i="10" s="1"/>
  <c r="C55" i="11"/>
  <c r="K55" i="11" s="1"/>
  <c r="C43" i="10"/>
  <c r="K43" i="10" s="1"/>
  <c r="C47" i="11"/>
  <c r="K47" i="11" s="1"/>
  <c r="C35" i="10"/>
  <c r="K35" i="10" s="1"/>
  <c r="C39" i="11"/>
  <c r="K39" i="11" s="1"/>
  <c r="C27" i="10"/>
  <c r="K27" i="10" s="1"/>
  <c r="C31" i="11"/>
  <c r="K31" i="11" s="1"/>
  <c r="C19" i="10"/>
  <c r="K19" i="10" s="1"/>
  <c r="C23" i="11"/>
  <c r="K23" i="11" s="1"/>
  <c r="C11" i="10"/>
  <c r="K11" i="10" s="1"/>
  <c r="C15" i="11"/>
  <c r="K15" i="11" s="1"/>
  <c r="C7" i="10"/>
  <c r="K7" i="10" s="1"/>
  <c r="C7" i="11"/>
  <c r="K7" i="11" s="1"/>
  <c r="D348" i="10"/>
  <c r="L348" i="10" s="1"/>
  <c r="D352" i="11"/>
  <c r="L352" i="11" s="1"/>
  <c r="D340" i="10"/>
  <c r="D344" i="11"/>
  <c r="L344" i="11" s="1"/>
  <c r="D332" i="10"/>
  <c r="L332" i="10" s="1"/>
  <c r="D336" i="11"/>
  <c r="L336" i="11" s="1"/>
  <c r="D324" i="10"/>
  <c r="L324" i="10" s="1"/>
  <c r="D328" i="11"/>
  <c r="L328" i="11" s="1"/>
  <c r="D316" i="10"/>
  <c r="L316" i="10" s="1"/>
  <c r="D320" i="11"/>
  <c r="L320" i="11" s="1"/>
  <c r="D300" i="10"/>
  <c r="L300" i="10" s="1"/>
  <c r="D304" i="11"/>
  <c r="L304" i="11" s="1"/>
  <c r="D292" i="10"/>
  <c r="L292" i="10" s="1"/>
  <c r="D296" i="11"/>
  <c r="L296" i="11" s="1"/>
  <c r="D280" i="10"/>
  <c r="L280" i="10" s="1"/>
  <c r="D284" i="11"/>
  <c r="L284" i="11" s="1"/>
  <c r="D272" i="10"/>
  <c r="L272" i="10" s="1"/>
  <c r="D276" i="11"/>
  <c r="L276" i="11" s="1"/>
  <c r="D260" i="10"/>
  <c r="L260" i="10" s="1"/>
  <c r="D264" i="11"/>
  <c r="L264" i="11" s="1"/>
  <c r="D252" i="10"/>
  <c r="L252" i="10" s="1"/>
  <c r="D256" i="11"/>
  <c r="L256" i="11" s="1"/>
  <c r="D244" i="10"/>
  <c r="L244" i="10" s="1"/>
  <c r="D248" i="11"/>
  <c r="L248" i="11" s="1"/>
  <c r="D228" i="10"/>
  <c r="L228" i="10" s="1"/>
  <c r="D232" i="11"/>
  <c r="L232" i="11" s="1"/>
  <c r="D220" i="10"/>
  <c r="L220" i="10" s="1"/>
  <c r="D224" i="11"/>
  <c r="L224" i="11" s="1"/>
  <c r="D212" i="10"/>
  <c r="L212" i="10" s="1"/>
  <c r="D216" i="11"/>
  <c r="L216" i="11" s="1"/>
  <c r="D200" i="10"/>
  <c r="L200" i="10" s="1"/>
  <c r="D204" i="11"/>
  <c r="L204" i="11" s="1"/>
  <c r="D188" i="10"/>
  <c r="L188" i="10" s="1"/>
  <c r="D192" i="11"/>
  <c r="L192" i="11" s="1"/>
  <c r="D180" i="10"/>
  <c r="L180" i="10" s="1"/>
  <c r="D184" i="11"/>
  <c r="L184" i="11" s="1"/>
  <c r="D168" i="10"/>
  <c r="L168" i="10" s="1"/>
  <c r="N168" i="10" s="1"/>
  <c r="D172" i="11"/>
  <c r="L172" i="11" s="1"/>
  <c r="D156" i="10"/>
  <c r="L156" i="10" s="1"/>
  <c r="D160" i="11"/>
  <c r="L160" i="11" s="1"/>
  <c r="D144" i="10"/>
  <c r="L144" i="10" s="1"/>
  <c r="D148" i="11"/>
  <c r="L148" i="11" s="1"/>
  <c r="D136" i="10"/>
  <c r="L136" i="10" s="1"/>
  <c r="D140" i="11"/>
  <c r="L140" i="11" s="1"/>
  <c r="D124" i="10"/>
  <c r="L124" i="10" s="1"/>
  <c r="N124" i="10" s="1"/>
  <c r="D128" i="11"/>
  <c r="L128" i="11" s="1"/>
  <c r="D116" i="10"/>
  <c r="L116" i="10" s="1"/>
  <c r="D120" i="11"/>
  <c r="L120" i="11" s="1"/>
  <c r="D104" i="10"/>
  <c r="L104" i="10" s="1"/>
  <c r="D108" i="11"/>
  <c r="L108" i="11" s="1"/>
  <c r="D92" i="10"/>
  <c r="L92" i="10" s="1"/>
  <c r="D96" i="11"/>
  <c r="L96" i="11" s="1"/>
  <c r="D88" i="10"/>
  <c r="L88" i="10" s="1"/>
  <c r="D92" i="11"/>
  <c r="L92" i="11" s="1"/>
  <c r="D76" i="10"/>
  <c r="L76" i="10" s="1"/>
  <c r="D80" i="11"/>
  <c r="L80" i="11" s="1"/>
  <c r="D68" i="10"/>
  <c r="L68" i="10" s="1"/>
  <c r="D72" i="11"/>
  <c r="L72" i="11" s="1"/>
  <c r="D56" i="10"/>
  <c r="L56" i="10" s="1"/>
  <c r="D60" i="11"/>
  <c r="L60" i="11" s="1"/>
  <c r="D48" i="10"/>
  <c r="L48" i="10" s="1"/>
  <c r="D52" i="11"/>
  <c r="L52" i="11" s="1"/>
  <c r="D36" i="10"/>
  <c r="L36" i="10" s="1"/>
  <c r="D40" i="11"/>
  <c r="L40" i="11" s="1"/>
  <c r="D28" i="10"/>
  <c r="L28" i="10" s="1"/>
  <c r="D32" i="11"/>
  <c r="L32" i="11" s="1"/>
  <c r="D16" i="10"/>
  <c r="L16" i="10" s="1"/>
  <c r="D20" i="11"/>
  <c r="L20" i="11" s="1"/>
  <c r="D12" i="11"/>
  <c r="L12" i="11" s="1"/>
  <c r="E350" i="10"/>
  <c r="M350" i="10" s="1"/>
  <c r="E354" i="11"/>
  <c r="M354" i="11" s="1"/>
  <c r="E342" i="10"/>
  <c r="M342" i="10" s="1"/>
  <c r="E346" i="11"/>
  <c r="M346" i="11" s="1"/>
  <c r="E330" i="10"/>
  <c r="M330" i="10" s="1"/>
  <c r="E334" i="11"/>
  <c r="M334" i="11" s="1"/>
  <c r="E322" i="10"/>
  <c r="M322" i="10" s="1"/>
  <c r="E326" i="11"/>
  <c r="M326" i="11" s="1"/>
  <c r="E310" i="10"/>
  <c r="M310" i="10" s="1"/>
  <c r="E314" i="11"/>
  <c r="M314" i="11" s="1"/>
  <c r="E302" i="10"/>
  <c r="M302" i="10" s="1"/>
  <c r="E306" i="11"/>
  <c r="M306" i="11" s="1"/>
  <c r="E290" i="10"/>
  <c r="M290" i="10" s="1"/>
  <c r="E294" i="11"/>
  <c r="M294" i="11" s="1"/>
  <c r="E278" i="10"/>
  <c r="M278" i="10" s="1"/>
  <c r="E282" i="11"/>
  <c r="M282" i="11" s="1"/>
  <c r="E246" i="10"/>
  <c r="M246" i="10" s="1"/>
  <c r="E250" i="11"/>
  <c r="M250" i="11" s="1"/>
  <c r="C349" i="10"/>
  <c r="K349" i="10" s="1"/>
  <c r="C353" i="11"/>
  <c r="K353" i="11" s="1"/>
  <c r="N353" i="11" s="1"/>
  <c r="C345" i="10"/>
  <c r="K345" i="10" s="1"/>
  <c r="C349" i="11"/>
  <c r="K349" i="11" s="1"/>
  <c r="N349" i="11" s="1"/>
  <c r="C341" i="10"/>
  <c r="K341" i="10" s="1"/>
  <c r="C345" i="11"/>
  <c r="K345" i="11" s="1"/>
  <c r="C337" i="10"/>
  <c r="K337" i="10" s="1"/>
  <c r="C341" i="11"/>
  <c r="K341" i="11" s="1"/>
  <c r="N341" i="11" s="1"/>
  <c r="C333" i="10"/>
  <c r="K333" i="10" s="1"/>
  <c r="C337" i="11"/>
  <c r="K337" i="11" s="1"/>
  <c r="N337" i="11" s="1"/>
  <c r="C329" i="10"/>
  <c r="K329" i="10" s="1"/>
  <c r="C333" i="11"/>
  <c r="K333" i="11" s="1"/>
  <c r="N333" i="11" s="1"/>
  <c r="C325" i="10"/>
  <c r="K325" i="10" s="1"/>
  <c r="C329" i="11"/>
  <c r="K329" i="11" s="1"/>
  <c r="C321" i="10"/>
  <c r="K321" i="10" s="1"/>
  <c r="C325" i="11"/>
  <c r="K325" i="11" s="1"/>
  <c r="C317" i="10"/>
  <c r="K317" i="10" s="1"/>
  <c r="C321" i="11"/>
  <c r="K321" i="11" s="1"/>
  <c r="N321" i="11" s="1"/>
  <c r="C313" i="10"/>
  <c r="K313" i="10" s="1"/>
  <c r="C317" i="11"/>
  <c r="K317" i="11" s="1"/>
  <c r="N317" i="11" s="1"/>
  <c r="C309" i="10"/>
  <c r="K309" i="10" s="1"/>
  <c r="C313" i="11"/>
  <c r="K313" i="11" s="1"/>
  <c r="C305" i="10"/>
  <c r="K305" i="10" s="1"/>
  <c r="C309" i="11"/>
  <c r="K309" i="11" s="1"/>
  <c r="N309" i="11" s="1"/>
  <c r="C301" i="10"/>
  <c r="K301" i="10" s="1"/>
  <c r="C305" i="11"/>
  <c r="K305" i="11" s="1"/>
  <c r="N305" i="11" s="1"/>
  <c r="C297" i="10"/>
  <c r="K297" i="10" s="1"/>
  <c r="C301" i="11"/>
  <c r="K301" i="11" s="1"/>
  <c r="N301" i="11" s="1"/>
  <c r="C293" i="10"/>
  <c r="K293" i="10" s="1"/>
  <c r="C297" i="11"/>
  <c r="K297" i="11" s="1"/>
  <c r="C289" i="10"/>
  <c r="K289" i="10" s="1"/>
  <c r="C293" i="11"/>
  <c r="K293" i="11" s="1"/>
  <c r="C285" i="10"/>
  <c r="K285" i="10" s="1"/>
  <c r="C289" i="11"/>
  <c r="K289" i="11" s="1"/>
  <c r="C281" i="10"/>
  <c r="K281" i="10" s="1"/>
  <c r="C285" i="11"/>
  <c r="K285" i="11" s="1"/>
  <c r="C277" i="10"/>
  <c r="K277" i="10" s="1"/>
  <c r="C281" i="11"/>
  <c r="K281" i="11" s="1"/>
  <c r="C273" i="10"/>
  <c r="K273" i="10" s="1"/>
  <c r="C277" i="11"/>
  <c r="K277" i="11" s="1"/>
  <c r="N277" i="11" s="1"/>
  <c r="C269" i="10"/>
  <c r="K269" i="10" s="1"/>
  <c r="C273" i="11"/>
  <c r="K273" i="11" s="1"/>
  <c r="N273" i="11" s="1"/>
  <c r="C265" i="10"/>
  <c r="K265" i="10" s="1"/>
  <c r="C269" i="11"/>
  <c r="K269" i="11" s="1"/>
  <c r="N269" i="11" s="1"/>
  <c r="C261" i="10"/>
  <c r="K261" i="10" s="1"/>
  <c r="C265" i="11"/>
  <c r="K265" i="11" s="1"/>
  <c r="C257" i="10"/>
  <c r="K257" i="10" s="1"/>
  <c r="C261" i="11"/>
  <c r="K261" i="11" s="1"/>
  <c r="N261" i="11" s="1"/>
  <c r="C253" i="10"/>
  <c r="K253" i="10" s="1"/>
  <c r="C257" i="11"/>
  <c r="K257" i="11" s="1"/>
  <c r="N257" i="11" s="1"/>
  <c r="C249" i="10"/>
  <c r="K249" i="10" s="1"/>
  <c r="N249" i="10" s="1"/>
  <c r="C253" i="11"/>
  <c r="K253" i="11" s="1"/>
  <c r="N253" i="11" s="1"/>
  <c r="C245" i="10"/>
  <c r="K245" i="10" s="1"/>
  <c r="C249" i="11"/>
  <c r="K249" i="11" s="1"/>
  <c r="C241" i="10"/>
  <c r="K241" i="10" s="1"/>
  <c r="C245" i="11"/>
  <c r="K245" i="11" s="1"/>
  <c r="N245" i="11" s="1"/>
  <c r="C237" i="10"/>
  <c r="K237" i="10" s="1"/>
  <c r="C241" i="11"/>
  <c r="K241" i="11" s="1"/>
  <c r="N241" i="11" s="1"/>
  <c r="C233" i="10"/>
  <c r="K233" i="10" s="1"/>
  <c r="N233" i="10" s="1"/>
  <c r="C237" i="11"/>
  <c r="K237" i="11" s="1"/>
  <c r="N237" i="11" s="1"/>
  <c r="C229" i="10"/>
  <c r="K229" i="10" s="1"/>
  <c r="C233" i="11"/>
  <c r="K233" i="11" s="1"/>
  <c r="C225" i="10"/>
  <c r="K225" i="10" s="1"/>
  <c r="C229" i="11"/>
  <c r="K229" i="11" s="1"/>
  <c r="N229" i="11" s="1"/>
  <c r="C221" i="10"/>
  <c r="K221" i="10" s="1"/>
  <c r="C225" i="11"/>
  <c r="K225" i="11" s="1"/>
  <c r="N225" i="11" s="1"/>
  <c r="C217" i="10"/>
  <c r="K217" i="10" s="1"/>
  <c r="C221" i="11"/>
  <c r="K221" i="11" s="1"/>
  <c r="N221" i="11" s="1"/>
  <c r="C213" i="10"/>
  <c r="K213" i="10" s="1"/>
  <c r="C217" i="11"/>
  <c r="K217" i="11" s="1"/>
  <c r="C209" i="10"/>
  <c r="K209" i="10" s="1"/>
  <c r="C213" i="11"/>
  <c r="K213" i="11" s="1"/>
  <c r="N213" i="11" s="1"/>
  <c r="C205" i="10"/>
  <c r="K205" i="10" s="1"/>
  <c r="C209" i="11"/>
  <c r="K209" i="11" s="1"/>
  <c r="N209" i="11" s="1"/>
  <c r="C201" i="10"/>
  <c r="K201" i="10" s="1"/>
  <c r="C205" i="11"/>
  <c r="K205" i="11" s="1"/>
  <c r="N205" i="11" s="1"/>
  <c r="C197" i="10"/>
  <c r="K197" i="10" s="1"/>
  <c r="C201" i="11"/>
  <c r="K201" i="11" s="1"/>
  <c r="C193" i="10"/>
  <c r="K193" i="10" s="1"/>
  <c r="C197" i="11"/>
  <c r="K197" i="11" s="1"/>
  <c r="N197" i="11" s="1"/>
  <c r="C189" i="10"/>
  <c r="K189" i="10" s="1"/>
  <c r="C193" i="11"/>
  <c r="K193" i="11" s="1"/>
  <c r="C185" i="10"/>
  <c r="K185" i="10" s="1"/>
  <c r="N185" i="10" s="1"/>
  <c r="C189" i="11"/>
  <c r="K189" i="11" s="1"/>
  <c r="N189" i="11" s="1"/>
  <c r="C181" i="10"/>
  <c r="K181" i="10" s="1"/>
  <c r="C185" i="11"/>
  <c r="K185" i="11" s="1"/>
  <c r="C177" i="10"/>
  <c r="K177" i="10" s="1"/>
  <c r="C181" i="11"/>
  <c r="K181" i="11" s="1"/>
  <c r="N181" i="11" s="1"/>
  <c r="C173" i="10"/>
  <c r="K173" i="10" s="1"/>
  <c r="C177" i="11"/>
  <c r="K177" i="11" s="1"/>
  <c r="N177" i="11" s="1"/>
  <c r="C169" i="10"/>
  <c r="K169" i="10" s="1"/>
  <c r="N169" i="10" s="1"/>
  <c r="C173" i="11"/>
  <c r="K173" i="11" s="1"/>
  <c r="N173" i="11" s="1"/>
  <c r="C165" i="10"/>
  <c r="K165" i="10" s="1"/>
  <c r="C169" i="11"/>
  <c r="K169" i="11" s="1"/>
  <c r="C161" i="10"/>
  <c r="K161" i="10" s="1"/>
  <c r="C165" i="11"/>
  <c r="K165" i="11" s="1"/>
  <c r="C157" i="10"/>
  <c r="K157" i="10" s="1"/>
  <c r="C161" i="11"/>
  <c r="K161" i="11" s="1"/>
  <c r="N161" i="11" s="1"/>
  <c r="C153" i="10"/>
  <c r="K153" i="10" s="1"/>
  <c r="C157" i="11"/>
  <c r="K157" i="11" s="1"/>
  <c r="N157" i="11" s="1"/>
  <c r="C149" i="10"/>
  <c r="K149" i="10" s="1"/>
  <c r="C153" i="11"/>
  <c r="K153" i="11" s="1"/>
  <c r="N153" i="11" s="1"/>
  <c r="C145" i="10"/>
  <c r="K145" i="10" s="1"/>
  <c r="C149" i="11"/>
  <c r="K149" i="11" s="1"/>
  <c r="C141" i="10"/>
  <c r="K141" i="10" s="1"/>
  <c r="C145" i="11"/>
  <c r="K145" i="11" s="1"/>
  <c r="N145" i="11" s="1"/>
  <c r="C137" i="10"/>
  <c r="K137" i="10" s="1"/>
  <c r="N137" i="10" s="1"/>
  <c r="C141" i="11"/>
  <c r="K141" i="11" s="1"/>
  <c r="N141" i="11" s="1"/>
  <c r="C133" i="10"/>
  <c r="K133" i="10" s="1"/>
  <c r="C137" i="11"/>
  <c r="K137" i="11" s="1"/>
  <c r="N137" i="11" s="1"/>
  <c r="C129" i="10"/>
  <c r="K129" i="10" s="1"/>
  <c r="C133" i="11"/>
  <c r="K133" i="11" s="1"/>
  <c r="C125" i="10"/>
  <c r="K125" i="10" s="1"/>
  <c r="C129" i="11"/>
  <c r="K129" i="11" s="1"/>
  <c r="N129" i="11" s="1"/>
  <c r="C121" i="10"/>
  <c r="K121" i="10" s="1"/>
  <c r="C125" i="11"/>
  <c r="K125" i="11" s="1"/>
  <c r="N125" i="11" s="1"/>
  <c r="C117" i="10"/>
  <c r="K117" i="10" s="1"/>
  <c r="C121" i="11"/>
  <c r="K121" i="11" s="1"/>
  <c r="N121" i="11" s="1"/>
  <c r="C113" i="10"/>
  <c r="K113" i="10" s="1"/>
  <c r="C117" i="11"/>
  <c r="K117" i="11" s="1"/>
  <c r="C109" i="10"/>
  <c r="K109" i="10" s="1"/>
  <c r="C113" i="11"/>
  <c r="K113" i="11" s="1"/>
  <c r="N113" i="11" s="1"/>
  <c r="C105" i="10"/>
  <c r="K105" i="10" s="1"/>
  <c r="C109" i="11"/>
  <c r="K109" i="11" s="1"/>
  <c r="N109" i="11" s="1"/>
  <c r="C101" i="10"/>
  <c r="K101" i="10" s="1"/>
  <c r="C105" i="11"/>
  <c r="K105" i="11" s="1"/>
  <c r="N105" i="11" s="1"/>
  <c r="C97" i="10"/>
  <c r="K97" i="10" s="1"/>
  <c r="C101" i="11"/>
  <c r="K101" i="11" s="1"/>
  <c r="C93" i="10"/>
  <c r="K93" i="10" s="1"/>
  <c r="C97" i="11"/>
  <c r="K97" i="11" s="1"/>
  <c r="N97" i="11" s="1"/>
  <c r="C89" i="10"/>
  <c r="K89" i="10" s="1"/>
  <c r="C93" i="11"/>
  <c r="K93" i="11" s="1"/>
  <c r="N93" i="11" s="1"/>
  <c r="C85" i="10"/>
  <c r="K85" i="10" s="1"/>
  <c r="C89" i="11"/>
  <c r="K89" i="11" s="1"/>
  <c r="N89" i="11" s="1"/>
  <c r="C81" i="10"/>
  <c r="K81" i="10" s="1"/>
  <c r="C85" i="11"/>
  <c r="K85" i="11" s="1"/>
  <c r="N85" i="11" s="1"/>
  <c r="C77" i="10"/>
  <c r="K77" i="10" s="1"/>
  <c r="C81" i="11"/>
  <c r="K81" i="11" s="1"/>
  <c r="C73" i="10"/>
  <c r="K73" i="10" s="1"/>
  <c r="N73" i="10" s="1"/>
  <c r="C77" i="11"/>
  <c r="K77" i="11" s="1"/>
  <c r="N77" i="11" s="1"/>
  <c r="C69" i="10"/>
  <c r="K69" i="10" s="1"/>
  <c r="C73" i="11"/>
  <c r="K73" i="11" s="1"/>
  <c r="N73" i="11" s="1"/>
  <c r="C65" i="10"/>
  <c r="K65" i="10" s="1"/>
  <c r="C69" i="11"/>
  <c r="K69" i="11" s="1"/>
  <c r="N69" i="11" s="1"/>
  <c r="C61" i="10"/>
  <c r="K61" i="10" s="1"/>
  <c r="C65" i="11"/>
  <c r="K65" i="11" s="1"/>
  <c r="N65" i="11" s="1"/>
  <c r="C57" i="10"/>
  <c r="K57" i="10" s="1"/>
  <c r="C61" i="11"/>
  <c r="K61" i="11" s="1"/>
  <c r="C53" i="10"/>
  <c r="K53" i="10" s="1"/>
  <c r="C57" i="11"/>
  <c r="K57" i="11" s="1"/>
  <c r="N57" i="11" s="1"/>
  <c r="C49" i="10"/>
  <c r="K49" i="10" s="1"/>
  <c r="C53" i="11"/>
  <c r="K53" i="11" s="1"/>
  <c r="N53" i="11" s="1"/>
  <c r="C45" i="10"/>
  <c r="K45" i="10" s="1"/>
  <c r="C49" i="11"/>
  <c r="K49" i="11" s="1"/>
  <c r="N49" i="11" s="1"/>
  <c r="C41" i="10"/>
  <c r="K41" i="10" s="1"/>
  <c r="C45" i="11"/>
  <c r="K45" i="11" s="1"/>
  <c r="C37" i="10"/>
  <c r="K37" i="10" s="1"/>
  <c r="C41" i="11"/>
  <c r="K41" i="11" s="1"/>
  <c r="N41" i="11" s="1"/>
  <c r="C33" i="10"/>
  <c r="K33" i="10" s="1"/>
  <c r="C37" i="11"/>
  <c r="K37" i="11" s="1"/>
  <c r="N37" i="11" s="1"/>
  <c r="C29" i="10"/>
  <c r="K29" i="10" s="1"/>
  <c r="C33" i="11"/>
  <c r="K33" i="11" s="1"/>
  <c r="N33" i="11" s="1"/>
  <c r="C25" i="10"/>
  <c r="K25" i="10" s="1"/>
  <c r="C29" i="11"/>
  <c r="K29" i="11" s="1"/>
  <c r="C21" i="10"/>
  <c r="K21" i="10" s="1"/>
  <c r="C25" i="11"/>
  <c r="K25" i="11" s="1"/>
  <c r="N25" i="11" s="1"/>
  <c r="C17" i="10"/>
  <c r="K17" i="10" s="1"/>
  <c r="C21" i="11"/>
  <c r="K21" i="11" s="1"/>
  <c r="N21" i="11" s="1"/>
  <c r="C13" i="10"/>
  <c r="K13" i="10" s="1"/>
  <c r="C17" i="11"/>
  <c r="K17" i="11" s="1"/>
  <c r="N17" i="11" s="1"/>
  <c r="C9" i="10"/>
  <c r="K9" i="10" s="1"/>
  <c r="C13" i="11"/>
  <c r="K13" i="11" s="1"/>
  <c r="C9" i="11"/>
  <c r="K9" i="11" s="1"/>
  <c r="N9" i="11" s="1"/>
  <c r="C5" i="10"/>
  <c r="K5" i="10" s="1"/>
  <c r="C5" i="11"/>
  <c r="K5" i="11" s="1"/>
  <c r="N5" i="11" s="1"/>
  <c r="D350" i="10"/>
  <c r="L350" i="10" s="1"/>
  <c r="D354" i="11"/>
  <c r="L354" i="11" s="1"/>
  <c r="D346" i="10"/>
  <c r="L346" i="10" s="1"/>
  <c r="D350" i="11"/>
  <c r="L350" i="11" s="1"/>
  <c r="D342" i="10"/>
  <c r="L342" i="10" s="1"/>
  <c r="D346" i="11"/>
  <c r="L346" i="11" s="1"/>
  <c r="D338" i="10"/>
  <c r="L338" i="10" s="1"/>
  <c r="D342" i="11"/>
  <c r="L342" i="11" s="1"/>
  <c r="D334" i="10"/>
  <c r="L334" i="10" s="1"/>
  <c r="D338" i="11"/>
  <c r="L338" i="11" s="1"/>
  <c r="D330" i="10"/>
  <c r="L330" i="10" s="1"/>
  <c r="D334" i="11"/>
  <c r="L334" i="11" s="1"/>
  <c r="D326" i="10"/>
  <c r="L326" i="10" s="1"/>
  <c r="D330" i="11"/>
  <c r="L330" i="11" s="1"/>
  <c r="D322" i="10"/>
  <c r="L322" i="10" s="1"/>
  <c r="N322" i="10" s="1"/>
  <c r="D326" i="11"/>
  <c r="L326" i="11" s="1"/>
  <c r="D318" i="10"/>
  <c r="L318" i="10" s="1"/>
  <c r="D322" i="11"/>
  <c r="L322" i="11" s="1"/>
  <c r="D314" i="10"/>
  <c r="L314" i="10" s="1"/>
  <c r="D318" i="11"/>
  <c r="L318" i="11" s="1"/>
  <c r="D310" i="10"/>
  <c r="L310" i="10" s="1"/>
  <c r="D314" i="11"/>
  <c r="L314" i="11" s="1"/>
  <c r="D306" i="10"/>
  <c r="L306" i="10" s="1"/>
  <c r="D310" i="11"/>
  <c r="L310" i="11" s="1"/>
  <c r="D302" i="10"/>
  <c r="L302" i="10" s="1"/>
  <c r="D306" i="11"/>
  <c r="L306" i="11" s="1"/>
  <c r="D298" i="10"/>
  <c r="L298" i="10" s="1"/>
  <c r="D302" i="11"/>
  <c r="L302" i="11" s="1"/>
  <c r="D294" i="10"/>
  <c r="L294" i="10" s="1"/>
  <c r="D298" i="11"/>
  <c r="L298" i="11" s="1"/>
  <c r="D290" i="10"/>
  <c r="L290" i="10" s="1"/>
  <c r="N290" i="10" s="1"/>
  <c r="D294" i="11"/>
  <c r="L294" i="11" s="1"/>
  <c r="D286" i="10"/>
  <c r="L286" i="10" s="1"/>
  <c r="D290" i="11"/>
  <c r="L290" i="11" s="1"/>
  <c r="D282" i="10"/>
  <c r="L282" i="10" s="1"/>
  <c r="D286" i="11"/>
  <c r="L286" i="11" s="1"/>
  <c r="D278" i="10"/>
  <c r="L278" i="10" s="1"/>
  <c r="D282" i="11"/>
  <c r="L282" i="11" s="1"/>
  <c r="D274" i="10"/>
  <c r="L274" i="10" s="1"/>
  <c r="D278" i="11"/>
  <c r="L278" i="11" s="1"/>
  <c r="D270" i="10"/>
  <c r="L270" i="10" s="1"/>
  <c r="D274" i="11"/>
  <c r="L274" i="11" s="1"/>
  <c r="D266" i="10"/>
  <c r="L266" i="10" s="1"/>
  <c r="D270" i="11"/>
  <c r="L270" i="11" s="1"/>
  <c r="D262" i="10"/>
  <c r="L262" i="10" s="1"/>
  <c r="D266" i="11"/>
  <c r="L266" i="11" s="1"/>
  <c r="D258" i="10"/>
  <c r="L258" i="10" s="1"/>
  <c r="D262" i="11"/>
  <c r="L262" i="11" s="1"/>
  <c r="D254" i="10"/>
  <c r="L254" i="10" s="1"/>
  <c r="D258" i="11"/>
  <c r="L258" i="11" s="1"/>
  <c r="D250" i="10"/>
  <c r="L250" i="10" s="1"/>
  <c r="D254" i="11"/>
  <c r="L254" i="11" s="1"/>
  <c r="D246" i="10"/>
  <c r="L246" i="10" s="1"/>
  <c r="D250" i="11"/>
  <c r="L250" i="11" s="1"/>
  <c r="D242" i="10"/>
  <c r="L242" i="10" s="1"/>
  <c r="D246" i="11"/>
  <c r="L246" i="11" s="1"/>
  <c r="D238" i="10"/>
  <c r="L238" i="10" s="1"/>
  <c r="D242" i="11"/>
  <c r="L242" i="11" s="1"/>
  <c r="D234" i="10"/>
  <c r="L234" i="10" s="1"/>
  <c r="D238" i="11"/>
  <c r="L238" i="11" s="1"/>
  <c r="D230" i="10"/>
  <c r="L230" i="10" s="1"/>
  <c r="N230" i="10" s="1"/>
  <c r="D234" i="11"/>
  <c r="L234" i="11" s="1"/>
  <c r="D226" i="10"/>
  <c r="L226" i="10" s="1"/>
  <c r="N226" i="10" s="1"/>
  <c r="D230" i="11"/>
  <c r="L230" i="11" s="1"/>
  <c r="D222" i="10"/>
  <c r="L222" i="10" s="1"/>
  <c r="D226" i="11"/>
  <c r="L226" i="11" s="1"/>
  <c r="D218" i="10"/>
  <c r="L218" i="10" s="1"/>
  <c r="D222" i="11"/>
  <c r="L222" i="11" s="1"/>
  <c r="D214" i="10"/>
  <c r="L214" i="10" s="1"/>
  <c r="D218" i="11"/>
  <c r="L218" i="11" s="1"/>
  <c r="D210" i="10"/>
  <c r="L210" i="10" s="1"/>
  <c r="D214" i="11"/>
  <c r="L214" i="11" s="1"/>
  <c r="D206" i="10"/>
  <c r="L206" i="10" s="1"/>
  <c r="D210" i="11"/>
  <c r="L210" i="11" s="1"/>
  <c r="D202" i="10"/>
  <c r="L202" i="10" s="1"/>
  <c r="D206" i="11"/>
  <c r="L206" i="11" s="1"/>
  <c r="D198" i="10"/>
  <c r="L198" i="10" s="1"/>
  <c r="N198" i="10" s="1"/>
  <c r="D202" i="11"/>
  <c r="L202" i="11" s="1"/>
  <c r="D194" i="10"/>
  <c r="L194" i="10" s="1"/>
  <c r="D198" i="11"/>
  <c r="L198" i="11" s="1"/>
  <c r="D190" i="10"/>
  <c r="L190" i="10" s="1"/>
  <c r="D194" i="11"/>
  <c r="L194" i="11" s="1"/>
  <c r="D186" i="10"/>
  <c r="L186" i="10" s="1"/>
  <c r="D190" i="11"/>
  <c r="L190" i="11" s="1"/>
  <c r="D182" i="10"/>
  <c r="L182" i="10" s="1"/>
  <c r="D186" i="11"/>
  <c r="L186" i="11" s="1"/>
  <c r="D178" i="10"/>
  <c r="L178" i="10" s="1"/>
  <c r="D182" i="11"/>
  <c r="L182" i="11" s="1"/>
  <c r="D174" i="10"/>
  <c r="L174" i="10" s="1"/>
  <c r="D178" i="11"/>
  <c r="L178" i="11" s="1"/>
  <c r="D170" i="10"/>
  <c r="L170" i="10" s="1"/>
  <c r="D174" i="11"/>
  <c r="L174" i="11" s="1"/>
  <c r="D166" i="10"/>
  <c r="L166" i="10" s="1"/>
  <c r="D170" i="11"/>
  <c r="L170" i="11" s="1"/>
  <c r="D162" i="10"/>
  <c r="L162" i="10" s="1"/>
  <c r="D166" i="11"/>
  <c r="L166" i="11" s="1"/>
  <c r="D158" i="10"/>
  <c r="L158" i="10" s="1"/>
  <c r="D162" i="11"/>
  <c r="L162" i="11" s="1"/>
  <c r="D154" i="10"/>
  <c r="L154" i="10" s="1"/>
  <c r="D158" i="11"/>
  <c r="L158" i="11" s="1"/>
  <c r="D150" i="10"/>
  <c r="L150" i="10" s="1"/>
  <c r="N150" i="10" s="1"/>
  <c r="D154" i="11"/>
  <c r="L154" i="11" s="1"/>
  <c r="D146" i="10"/>
  <c r="L146" i="10" s="1"/>
  <c r="N146" i="10" s="1"/>
  <c r="D150" i="11"/>
  <c r="L150" i="11" s="1"/>
  <c r="D142" i="10"/>
  <c r="L142" i="10" s="1"/>
  <c r="D146" i="11"/>
  <c r="L146" i="11" s="1"/>
  <c r="D138" i="10"/>
  <c r="L138" i="10" s="1"/>
  <c r="D142" i="11"/>
  <c r="L142" i="11" s="1"/>
  <c r="D134" i="10"/>
  <c r="L134" i="10" s="1"/>
  <c r="N134" i="10" s="1"/>
  <c r="D138" i="11"/>
  <c r="L138" i="11" s="1"/>
  <c r="D130" i="10"/>
  <c r="L130" i="10" s="1"/>
  <c r="N130" i="10" s="1"/>
  <c r="D134" i="11"/>
  <c r="L134" i="11" s="1"/>
  <c r="D126" i="10"/>
  <c r="L126" i="10" s="1"/>
  <c r="D130" i="11"/>
  <c r="L130" i="11" s="1"/>
  <c r="D122" i="10"/>
  <c r="L122" i="10" s="1"/>
  <c r="D126" i="11"/>
  <c r="L126" i="11" s="1"/>
  <c r="D118" i="10"/>
  <c r="L118" i="10" s="1"/>
  <c r="D122" i="11"/>
  <c r="L122" i="11" s="1"/>
  <c r="D114" i="10"/>
  <c r="L114" i="10" s="1"/>
  <c r="D118" i="11"/>
  <c r="L118" i="11" s="1"/>
  <c r="D110" i="10"/>
  <c r="L110" i="10" s="1"/>
  <c r="D114" i="11"/>
  <c r="L114" i="11" s="1"/>
  <c r="D106" i="10"/>
  <c r="L106" i="10" s="1"/>
  <c r="D110" i="11"/>
  <c r="L110" i="11" s="1"/>
  <c r="D102" i="10"/>
  <c r="L102" i="10" s="1"/>
  <c r="D106" i="11"/>
  <c r="L106" i="11" s="1"/>
  <c r="D98" i="10"/>
  <c r="L98" i="10" s="1"/>
  <c r="D102" i="11"/>
  <c r="L102" i="11" s="1"/>
  <c r="D94" i="10"/>
  <c r="L94" i="10" s="1"/>
  <c r="D98" i="11"/>
  <c r="L98" i="11" s="1"/>
  <c r="D90" i="10"/>
  <c r="L90" i="10" s="1"/>
  <c r="D94" i="11"/>
  <c r="L94" i="11" s="1"/>
  <c r="D86" i="10"/>
  <c r="L86" i="10" s="1"/>
  <c r="N86" i="10" s="1"/>
  <c r="D90" i="11"/>
  <c r="L90" i="11" s="1"/>
  <c r="D82" i="10"/>
  <c r="L82" i="10" s="1"/>
  <c r="N82" i="10" s="1"/>
  <c r="D86" i="11"/>
  <c r="L86" i="11" s="1"/>
  <c r="D78" i="10"/>
  <c r="L78" i="10" s="1"/>
  <c r="D82" i="11"/>
  <c r="L82" i="11" s="1"/>
  <c r="D74" i="10"/>
  <c r="L74" i="10" s="1"/>
  <c r="D78" i="11"/>
  <c r="L78" i="11" s="1"/>
  <c r="D70" i="10"/>
  <c r="L70" i="10" s="1"/>
  <c r="N70" i="10" s="1"/>
  <c r="D74" i="11"/>
  <c r="L74" i="11" s="1"/>
  <c r="D66" i="10"/>
  <c r="L66" i="10" s="1"/>
  <c r="N66" i="10" s="1"/>
  <c r="D70" i="11"/>
  <c r="L70" i="11" s="1"/>
  <c r="D62" i="10"/>
  <c r="L62" i="10" s="1"/>
  <c r="D66" i="11"/>
  <c r="L66" i="11" s="1"/>
  <c r="D58" i="10"/>
  <c r="L58" i="10" s="1"/>
  <c r="D62" i="11"/>
  <c r="L62" i="11" s="1"/>
  <c r="D54" i="10"/>
  <c r="L54" i="10" s="1"/>
  <c r="D58" i="11"/>
  <c r="L58" i="11" s="1"/>
  <c r="D50" i="10"/>
  <c r="L50" i="10" s="1"/>
  <c r="D54" i="11"/>
  <c r="L54" i="11" s="1"/>
  <c r="D46" i="10"/>
  <c r="L46" i="10" s="1"/>
  <c r="D50" i="11"/>
  <c r="L50" i="11" s="1"/>
  <c r="D42" i="10"/>
  <c r="L42" i="10" s="1"/>
  <c r="D46" i="11"/>
  <c r="L46" i="11" s="1"/>
  <c r="D38" i="10"/>
  <c r="L38" i="10" s="1"/>
  <c r="D42" i="11"/>
  <c r="L42" i="11" s="1"/>
  <c r="D34" i="10"/>
  <c r="L34" i="10" s="1"/>
  <c r="D38" i="11"/>
  <c r="L38" i="11" s="1"/>
  <c r="D30" i="10"/>
  <c r="L30" i="10" s="1"/>
  <c r="D34" i="11"/>
  <c r="L34" i="11" s="1"/>
  <c r="D26" i="10"/>
  <c r="L26" i="10" s="1"/>
  <c r="D30" i="11"/>
  <c r="L30" i="11" s="1"/>
  <c r="D22" i="10"/>
  <c r="L22" i="10" s="1"/>
  <c r="N22" i="10" s="1"/>
  <c r="D26" i="11"/>
  <c r="L26" i="11" s="1"/>
  <c r="D18" i="10"/>
  <c r="L18" i="10" s="1"/>
  <c r="N18" i="10" s="1"/>
  <c r="D22" i="11"/>
  <c r="L22" i="11" s="1"/>
  <c r="D14" i="10"/>
  <c r="L14" i="10" s="1"/>
  <c r="D18" i="11"/>
  <c r="L18" i="11" s="1"/>
  <c r="D10" i="10"/>
  <c r="L10" i="10" s="1"/>
  <c r="D14" i="11"/>
  <c r="L14" i="11" s="1"/>
  <c r="D10" i="11"/>
  <c r="L10" i="11" s="1"/>
  <c r="D6" i="10"/>
  <c r="L6" i="10" s="1"/>
  <c r="D6" i="11"/>
  <c r="L6" i="11" s="1"/>
  <c r="D2" i="10"/>
  <c r="L2" i="10" s="1"/>
  <c r="D2" i="11"/>
  <c r="L2" i="11" s="1"/>
  <c r="E348" i="10"/>
  <c r="M348" i="10" s="1"/>
  <c r="E352" i="11"/>
  <c r="M352" i="11" s="1"/>
  <c r="E344" i="10"/>
  <c r="M344" i="10" s="1"/>
  <c r="E348" i="11"/>
  <c r="M348" i="11" s="1"/>
  <c r="E340" i="10"/>
  <c r="M340" i="10" s="1"/>
  <c r="E344" i="11"/>
  <c r="M344" i="11" s="1"/>
  <c r="E336" i="10"/>
  <c r="M336" i="10" s="1"/>
  <c r="E340" i="11"/>
  <c r="M340" i="11" s="1"/>
  <c r="E332" i="10"/>
  <c r="M332" i="10" s="1"/>
  <c r="E336" i="11"/>
  <c r="M336" i="11" s="1"/>
  <c r="E328" i="10"/>
  <c r="M328" i="10" s="1"/>
  <c r="E332" i="11"/>
  <c r="M332" i="11" s="1"/>
  <c r="E324" i="10"/>
  <c r="M324" i="10" s="1"/>
  <c r="E328" i="11"/>
  <c r="M328" i="11" s="1"/>
  <c r="E320" i="10"/>
  <c r="M320" i="10" s="1"/>
  <c r="E324" i="11"/>
  <c r="M324" i="11" s="1"/>
  <c r="E316" i="10"/>
  <c r="M316" i="10" s="1"/>
  <c r="E320" i="11"/>
  <c r="M320" i="11" s="1"/>
  <c r="N320" i="11" s="1"/>
  <c r="E312" i="10"/>
  <c r="M312" i="10" s="1"/>
  <c r="E316" i="11"/>
  <c r="M316" i="11" s="1"/>
  <c r="E308" i="10"/>
  <c r="M308" i="10" s="1"/>
  <c r="E312" i="11"/>
  <c r="M312" i="11" s="1"/>
  <c r="E304" i="10"/>
  <c r="M304" i="10" s="1"/>
  <c r="E308" i="11"/>
  <c r="M308" i="11" s="1"/>
  <c r="E300" i="10"/>
  <c r="M300" i="10" s="1"/>
  <c r="E304" i="11"/>
  <c r="M304" i="11" s="1"/>
  <c r="E296" i="10"/>
  <c r="M296" i="10" s="1"/>
  <c r="E300" i="11"/>
  <c r="M300" i="11" s="1"/>
  <c r="E292" i="10"/>
  <c r="M292" i="10" s="1"/>
  <c r="E296" i="11"/>
  <c r="M296" i="11" s="1"/>
  <c r="E288" i="10"/>
  <c r="M288" i="10" s="1"/>
  <c r="E292" i="11"/>
  <c r="M292" i="11" s="1"/>
  <c r="N292" i="11" s="1"/>
  <c r="E284" i="10"/>
  <c r="M284" i="10" s="1"/>
  <c r="E288" i="11"/>
  <c r="M288" i="11" s="1"/>
  <c r="N288" i="11" s="1"/>
  <c r="E280" i="10"/>
  <c r="M280" i="10" s="1"/>
  <c r="E284" i="11"/>
  <c r="M284" i="11" s="1"/>
  <c r="E276" i="10"/>
  <c r="M276" i="10" s="1"/>
  <c r="E280" i="11"/>
  <c r="M280" i="11" s="1"/>
  <c r="E272" i="10"/>
  <c r="M272" i="10" s="1"/>
  <c r="E276" i="11"/>
  <c r="M276" i="11" s="1"/>
  <c r="E268" i="10"/>
  <c r="M268" i="10" s="1"/>
  <c r="E272" i="11"/>
  <c r="M272" i="11" s="1"/>
  <c r="E264" i="10"/>
  <c r="M264" i="10" s="1"/>
  <c r="E268" i="11"/>
  <c r="M268" i="11" s="1"/>
  <c r="E260" i="10"/>
  <c r="M260" i="10" s="1"/>
  <c r="E264" i="11"/>
  <c r="M264" i="11" s="1"/>
  <c r="E256" i="10"/>
  <c r="M256" i="10" s="1"/>
  <c r="E260" i="11"/>
  <c r="M260" i="11" s="1"/>
  <c r="E252" i="10"/>
  <c r="M252" i="10" s="1"/>
  <c r="E256" i="11"/>
  <c r="M256" i="11" s="1"/>
  <c r="E248" i="10"/>
  <c r="M248" i="10" s="1"/>
  <c r="E252" i="11"/>
  <c r="M252" i="11" s="1"/>
  <c r="E244" i="10"/>
  <c r="M244" i="10" s="1"/>
  <c r="E248" i="11"/>
  <c r="M248" i="11" s="1"/>
  <c r="E240" i="10"/>
  <c r="M240" i="10" s="1"/>
  <c r="E244" i="11"/>
  <c r="M244" i="11" s="1"/>
  <c r="E236" i="10"/>
  <c r="M236" i="10" s="1"/>
  <c r="N236" i="10" s="1"/>
  <c r="E240" i="11"/>
  <c r="M240" i="11" s="1"/>
  <c r="E232" i="10"/>
  <c r="M232" i="10" s="1"/>
  <c r="E236" i="11"/>
  <c r="M236" i="11" s="1"/>
  <c r="E228" i="10"/>
  <c r="M228" i="10" s="1"/>
  <c r="E232" i="11"/>
  <c r="M232" i="11" s="1"/>
  <c r="E224" i="10"/>
  <c r="M224" i="10" s="1"/>
  <c r="E228" i="11"/>
  <c r="M228" i="11" s="1"/>
  <c r="E220" i="10"/>
  <c r="M220" i="10" s="1"/>
  <c r="E224" i="11"/>
  <c r="M224" i="11" s="1"/>
  <c r="E216" i="10"/>
  <c r="M216" i="10" s="1"/>
  <c r="E220" i="11"/>
  <c r="M220" i="11" s="1"/>
  <c r="E212" i="10"/>
  <c r="M212" i="10" s="1"/>
  <c r="E216" i="11"/>
  <c r="M216" i="11" s="1"/>
  <c r="E208" i="10"/>
  <c r="M208" i="10" s="1"/>
  <c r="E212" i="11"/>
  <c r="M212" i="11" s="1"/>
  <c r="E204" i="10"/>
  <c r="M204" i="10" s="1"/>
  <c r="E208" i="11"/>
  <c r="M208" i="11" s="1"/>
  <c r="E200" i="10"/>
  <c r="M200" i="10" s="1"/>
  <c r="E204" i="11"/>
  <c r="M204" i="11" s="1"/>
  <c r="E196" i="10"/>
  <c r="M196" i="10" s="1"/>
  <c r="E200" i="11"/>
  <c r="M200" i="11" s="1"/>
  <c r="E192" i="10"/>
  <c r="M192" i="10" s="1"/>
  <c r="E196" i="11"/>
  <c r="M196" i="11" s="1"/>
  <c r="E188" i="10"/>
  <c r="M188" i="10" s="1"/>
  <c r="E192" i="11"/>
  <c r="M192" i="11" s="1"/>
  <c r="E184" i="10"/>
  <c r="M184" i="10" s="1"/>
  <c r="E188" i="11"/>
  <c r="M188" i="11" s="1"/>
  <c r="E180" i="10"/>
  <c r="M180" i="10" s="1"/>
  <c r="E184" i="11"/>
  <c r="M184" i="11" s="1"/>
  <c r="E176" i="10"/>
  <c r="M176" i="10" s="1"/>
  <c r="E180" i="11"/>
  <c r="M180" i="11" s="1"/>
  <c r="E172" i="10"/>
  <c r="M172" i="10" s="1"/>
  <c r="E176" i="11"/>
  <c r="M176" i="11" s="1"/>
  <c r="E168" i="10"/>
  <c r="M168" i="10" s="1"/>
  <c r="E172" i="11"/>
  <c r="M172" i="11" s="1"/>
  <c r="E164" i="10"/>
  <c r="M164" i="10" s="1"/>
  <c r="E168" i="11"/>
  <c r="M168" i="11" s="1"/>
  <c r="E160" i="10"/>
  <c r="M160" i="10" s="1"/>
  <c r="E164" i="11"/>
  <c r="M164" i="11" s="1"/>
  <c r="E156" i="10"/>
  <c r="M156" i="10" s="1"/>
  <c r="E160" i="11"/>
  <c r="M160" i="11" s="1"/>
  <c r="E152" i="10"/>
  <c r="M152" i="10" s="1"/>
  <c r="E156" i="11"/>
  <c r="M156" i="11" s="1"/>
  <c r="E148" i="10"/>
  <c r="M148" i="10" s="1"/>
  <c r="E152" i="11"/>
  <c r="M152" i="11" s="1"/>
  <c r="E144" i="10"/>
  <c r="M144" i="10" s="1"/>
  <c r="E148" i="11"/>
  <c r="M148" i="11" s="1"/>
  <c r="E140" i="10"/>
  <c r="M140" i="10" s="1"/>
  <c r="E144" i="11"/>
  <c r="M144" i="11" s="1"/>
  <c r="E136" i="10"/>
  <c r="M136" i="10" s="1"/>
  <c r="E140" i="11"/>
  <c r="M140" i="11" s="1"/>
  <c r="E132" i="10"/>
  <c r="M132" i="10" s="1"/>
  <c r="E136" i="11"/>
  <c r="M136" i="11" s="1"/>
  <c r="E128" i="10"/>
  <c r="M128" i="10" s="1"/>
  <c r="E132" i="11"/>
  <c r="M132" i="11" s="1"/>
  <c r="E124" i="10"/>
  <c r="M124" i="10" s="1"/>
  <c r="E128" i="11"/>
  <c r="M128" i="11" s="1"/>
  <c r="E120" i="10"/>
  <c r="M120" i="10" s="1"/>
  <c r="E124" i="11"/>
  <c r="M124" i="11" s="1"/>
  <c r="E116" i="10"/>
  <c r="M116" i="10" s="1"/>
  <c r="E120" i="11"/>
  <c r="M120" i="11" s="1"/>
  <c r="E112" i="10"/>
  <c r="M112" i="10" s="1"/>
  <c r="E116" i="11"/>
  <c r="M116" i="11" s="1"/>
  <c r="E108" i="10"/>
  <c r="M108" i="10" s="1"/>
  <c r="E112" i="11"/>
  <c r="M112" i="11" s="1"/>
  <c r="E104" i="10"/>
  <c r="M104" i="10" s="1"/>
  <c r="E108" i="11"/>
  <c r="M108" i="11" s="1"/>
  <c r="E100" i="10"/>
  <c r="M100" i="10" s="1"/>
  <c r="E104" i="11"/>
  <c r="M104" i="11" s="1"/>
  <c r="E96" i="10"/>
  <c r="M96" i="10" s="1"/>
  <c r="E100" i="11"/>
  <c r="M100" i="11" s="1"/>
  <c r="E92" i="10"/>
  <c r="M92" i="10" s="1"/>
  <c r="E96" i="11"/>
  <c r="M96" i="11" s="1"/>
  <c r="E88" i="10"/>
  <c r="M88" i="10" s="1"/>
  <c r="E92" i="11"/>
  <c r="M92" i="11" s="1"/>
  <c r="E84" i="10"/>
  <c r="M84" i="10" s="1"/>
  <c r="E88" i="11"/>
  <c r="M88" i="11" s="1"/>
  <c r="E80" i="10"/>
  <c r="M80" i="10" s="1"/>
  <c r="E84" i="11"/>
  <c r="M84" i="11" s="1"/>
  <c r="E76" i="10"/>
  <c r="M76" i="10" s="1"/>
  <c r="E80" i="11"/>
  <c r="M80" i="11" s="1"/>
  <c r="E72" i="10"/>
  <c r="M72" i="10" s="1"/>
  <c r="E76" i="11"/>
  <c r="M76" i="11" s="1"/>
  <c r="E68" i="10"/>
  <c r="M68" i="10" s="1"/>
  <c r="E72" i="11"/>
  <c r="M72" i="11" s="1"/>
  <c r="E64" i="10"/>
  <c r="M64" i="10" s="1"/>
  <c r="E68" i="11"/>
  <c r="M68" i="11" s="1"/>
  <c r="E60" i="10"/>
  <c r="M60" i="10" s="1"/>
  <c r="E64" i="11"/>
  <c r="M64" i="11" s="1"/>
  <c r="E56" i="10"/>
  <c r="M56" i="10" s="1"/>
  <c r="E60" i="11"/>
  <c r="M60" i="11" s="1"/>
  <c r="E52" i="10"/>
  <c r="M52" i="10" s="1"/>
  <c r="E56" i="11"/>
  <c r="M56" i="11" s="1"/>
  <c r="E48" i="10"/>
  <c r="M48" i="10" s="1"/>
  <c r="E52" i="11"/>
  <c r="M52" i="11" s="1"/>
  <c r="E44" i="10"/>
  <c r="M44" i="10" s="1"/>
  <c r="E48" i="11"/>
  <c r="M48" i="11" s="1"/>
  <c r="E40" i="10"/>
  <c r="M40" i="10" s="1"/>
  <c r="E44" i="11"/>
  <c r="M44" i="11" s="1"/>
  <c r="E36" i="10"/>
  <c r="M36" i="10" s="1"/>
  <c r="E40" i="11"/>
  <c r="M40" i="11" s="1"/>
  <c r="E32" i="10"/>
  <c r="M32" i="10" s="1"/>
  <c r="E36" i="11"/>
  <c r="M36" i="11" s="1"/>
  <c r="E28" i="10"/>
  <c r="M28" i="10" s="1"/>
  <c r="E32" i="11"/>
  <c r="M32" i="11" s="1"/>
  <c r="E24" i="10"/>
  <c r="M24" i="10" s="1"/>
  <c r="E28" i="11"/>
  <c r="M28" i="11" s="1"/>
  <c r="E20" i="10"/>
  <c r="M20" i="10" s="1"/>
  <c r="E24" i="11"/>
  <c r="M24" i="11" s="1"/>
  <c r="E16" i="10"/>
  <c r="M16" i="10" s="1"/>
  <c r="E20" i="11"/>
  <c r="M20" i="11" s="1"/>
  <c r="E12" i="10"/>
  <c r="M12" i="10" s="1"/>
  <c r="E16" i="11"/>
  <c r="M16" i="11" s="1"/>
  <c r="E12" i="11"/>
  <c r="M12" i="11" s="1"/>
  <c r="E8" i="11"/>
  <c r="M8" i="11" s="1"/>
  <c r="E4" i="10"/>
  <c r="M4" i="10" s="1"/>
  <c r="E4" i="11"/>
  <c r="M4" i="11" s="1"/>
  <c r="F350" i="10"/>
  <c r="O350" i="10" s="1"/>
  <c r="F354" i="11"/>
  <c r="O354" i="11" s="1"/>
  <c r="R354" i="11" s="1"/>
  <c r="F346" i="10"/>
  <c r="O346" i="10" s="1"/>
  <c r="F350" i="11"/>
  <c r="O350" i="11" s="1"/>
  <c r="F342" i="10"/>
  <c r="O342" i="10" s="1"/>
  <c r="F346" i="11"/>
  <c r="O346" i="11" s="1"/>
  <c r="R346" i="11" s="1"/>
  <c r="F338" i="10"/>
  <c r="O338" i="10" s="1"/>
  <c r="F342" i="11"/>
  <c r="O342" i="11" s="1"/>
  <c r="F334" i="10"/>
  <c r="O334" i="10" s="1"/>
  <c r="F338" i="11"/>
  <c r="O338" i="11" s="1"/>
  <c r="R338" i="11" s="1"/>
  <c r="F330" i="10"/>
  <c r="O330" i="10" s="1"/>
  <c r="F334" i="11"/>
  <c r="O334" i="11" s="1"/>
  <c r="F326" i="10"/>
  <c r="O326" i="10" s="1"/>
  <c r="F330" i="11"/>
  <c r="O330" i="11" s="1"/>
  <c r="R330" i="11" s="1"/>
  <c r="F322" i="10"/>
  <c r="O322" i="10" s="1"/>
  <c r="F326" i="11"/>
  <c r="O326" i="11" s="1"/>
  <c r="F318" i="10"/>
  <c r="O318" i="10" s="1"/>
  <c r="F322" i="11"/>
  <c r="O322" i="11" s="1"/>
  <c r="R322" i="11" s="1"/>
  <c r="F314" i="10"/>
  <c r="O314" i="10" s="1"/>
  <c r="F318" i="11"/>
  <c r="O318" i="11" s="1"/>
  <c r="F310" i="10"/>
  <c r="O310" i="10" s="1"/>
  <c r="F314" i="11"/>
  <c r="O314" i="11" s="1"/>
  <c r="R314" i="11" s="1"/>
  <c r="F306" i="10"/>
  <c r="O306" i="10" s="1"/>
  <c r="F310" i="11"/>
  <c r="O310" i="11" s="1"/>
  <c r="F302" i="10"/>
  <c r="O302" i="10" s="1"/>
  <c r="F306" i="11"/>
  <c r="O306" i="11" s="1"/>
  <c r="R306" i="11" s="1"/>
  <c r="F298" i="10"/>
  <c r="O298" i="10" s="1"/>
  <c r="F302" i="11"/>
  <c r="O302" i="11" s="1"/>
  <c r="F294" i="10"/>
  <c r="O294" i="10" s="1"/>
  <c r="F298" i="11"/>
  <c r="O298" i="11" s="1"/>
  <c r="R298" i="11" s="1"/>
  <c r="F290" i="10"/>
  <c r="O290" i="10" s="1"/>
  <c r="F294" i="11"/>
  <c r="O294" i="11" s="1"/>
  <c r="F286" i="10"/>
  <c r="O286" i="10" s="1"/>
  <c r="F290" i="11"/>
  <c r="O290" i="11" s="1"/>
  <c r="R290" i="11" s="1"/>
  <c r="F282" i="10"/>
  <c r="O282" i="10" s="1"/>
  <c r="F286" i="11"/>
  <c r="O286" i="11" s="1"/>
  <c r="F278" i="10"/>
  <c r="O278" i="10" s="1"/>
  <c r="F282" i="11"/>
  <c r="O282" i="11" s="1"/>
  <c r="R282" i="11" s="1"/>
  <c r="F274" i="10"/>
  <c r="O274" i="10" s="1"/>
  <c r="F278" i="11"/>
  <c r="O278" i="11" s="1"/>
  <c r="F270" i="10"/>
  <c r="O270" i="10" s="1"/>
  <c r="F274" i="11"/>
  <c r="O274" i="11" s="1"/>
  <c r="R274" i="11" s="1"/>
  <c r="F266" i="10"/>
  <c r="O266" i="10" s="1"/>
  <c r="F270" i="11"/>
  <c r="O270" i="11" s="1"/>
  <c r="F262" i="10"/>
  <c r="O262" i="10" s="1"/>
  <c r="F266" i="11"/>
  <c r="O266" i="11" s="1"/>
  <c r="R266" i="11" s="1"/>
  <c r="F258" i="10"/>
  <c r="O258" i="10" s="1"/>
  <c r="F262" i="11"/>
  <c r="O262" i="11" s="1"/>
  <c r="F254" i="10"/>
  <c r="O254" i="10" s="1"/>
  <c r="F258" i="11"/>
  <c r="O258" i="11" s="1"/>
  <c r="R258" i="11" s="1"/>
  <c r="F250" i="10"/>
  <c r="O250" i="10" s="1"/>
  <c r="F254" i="11"/>
  <c r="O254" i="11" s="1"/>
  <c r="F246" i="10"/>
  <c r="O246" i="10" s="1"/>
  <c r="F250" i="11"/>
  <c r="O250" i="11" s="1"/>
  <c r="R250" i="11" s="1"/>
  <c r="F242" i="10"/>
  <c r="O242" i="10" s="1"/>
  <c r="F246" i="11"/>
  <c r="O246" i="11" s="1"/>
  <c r="F238" i="10"/>
  <c r="O238" i="10" s="1"/>
  <c r="F242" i="11"/>
  <c r="O242" i="11" s="1"/>
  <c r="R242" i="11" s="1"/>
  <c r="F234" i="10"/>
  <c r="O234" i="10" s="1"/>
  <c r="F238" i="11"/>
  <c r="O238" i="11" s="1"/>
  <c r="F230" i="10"/>
  <c r="O230" i="10" s="1"/>
  <c r="F234" i="11"/>
  <c r="O234" i="11" s="1"/>
  <c r="R234" i="11" s="1"/>
  <c r="F226" i="10"/>
  <c r="O226" i="10" s="1"/>
  <c r="F230" i="11"/>
  <c r="O230" i="11" s="1"/>
  <c r="F222" i="10"/>
  <c r="O222" i="10" s="1"/>
  <c r="F226" i="11"/>
  <c r="O226" i="11" s="1"/>
  <c r="R226" i="11" s="1"/>
  <c r="F218" i="10"/>
  <c r="O218" i="10" s="1"/>
  <c r="F222" i="11"/>
  <c r="O222" i="11" s="1"/>
  <c r="F214" i="10"/>
  <c r="O214" i="10" s="1"/>
  <c r="F218" i="11"/>
  <c r="O218" i="11" s="1"/>
  <c r="R218" i="11" s="1"/>
  <c r="F210" i="10"/>
  <c r="O210" i="10" s="1"/>
  <c r="F214" i="11"/>
  <c r="O214" i="11" s="1"/>
  <c r="F206" i="10"/>
  <c r="O206" i="10" s="1"/>
  <c r="F210" i="11"/>
  <c r="O210" i="11" s="1"/>
  <c r="R210" i="11" s="1"/>
  <c r="F202" i="10"/>
  <c r="O202" i="10" s="1"/>
  <c r="F206" i="11"/>
  <c r="O206" i="11" s="1"/>
  <c r="F198" i="10"/>
  <c r="O198" i="10" s="1"/>
  <c r="F202" i="11"/>
  <c r="O202" i="11" s="1"/>
  <c r="R202" i="11" s="1"/>
  <c r="F194" i="10"/>
  <c r="O194" i="10" s="1"/>
  <c r="F198" i="11"/>
  <c r="O198" i="11" s="1"/>
  <c r="F190" i="10"/>
  <c r="O190" i="10" s="1"/>
  <c r="F194" i="11"/>
  <c r="O194" i="11" s="1"/>
  <c r="R194" i="11" s="1"/>
  <c r="F186" i="10"/>
  <c r="O186" i="10" s="1"/>
  <c r="F190" i="11"/>
  <c r="O190" i="11" s="1"/>
  <c r="F182" i="10"/>
  <c r="O182" i="10" s="1"/>
  <c r="F186" i="11"/>
  <c r="O186" i="11" s="1"/>
  <c r="R186" i="11" s="1"/>
  <c r="F178" i="10"/>
  <c r="O178" i="10" s="1"/>
  <c r="F182" i="11"/>
  <c r="O182" i="11" s="1"/>
  <c r="F174" i="10"/>
  <c r="O174" i="10" s="1"/>
  <c r="F178" i="11"/>
  <c r="O178" i="11" s="1"/>
  <c r="R178" i="11" s="1"/>
  <c r="F170" i="10"/>
  <c r="O170" i="10" s="1"/>
  <c r="F174" i="11"/>
  <c r="O174" i="11" s="1"/>
  <c r="F166" i="10"/>
  <c r="O166" i="10" s="1"/>
  <c r="F170" i="11"/>
  <c r="O170" i="11" s="1"/>
  <c r="R170" i="11" s="1"/>
  <c r="F162" i="10"/>
  <c r="O162" i="10" s="1"/>
  <c r="F166" i="11"/>
  <c r="O166" i="11" s="1"/>
  <c r="F158" i="10"/>
  <c r="O158" i="10" s="1"/>
  <c r="F162" i="11"/>
  <c r="O162" i="11" s="1"/>
  <c r="R162" i="11" s="1"/>
  <c r="F154" i="10"/>
  <c r="O154" i="10" s="1"/>
  <c r="F158" i="11"/>
  <c r="O158" i="11" s="1"/>
  <c r="F150" i="10"/>
  <c r="O150" i="10" s="1"/>
  <c r="F154" i="11"/>
  <c r="O154" i="11" s="1"/>
  <c r="R154" i="11" s="1"/>
  <c r="F146" i="10"/>
  <c r="O146" i="10" s="1"/>
  <c r="F150" i="11"/>
  <c r="O150" i="11" s="1"/>
  <c r="F142" i="10"/>
  <c r="O142" i="10" s="1"/>
  <c r="F146" i="11"/>
  <c r="O146" i="11" s="1"/>
  <c r="R146" i="11" s="1"/>
  <c r="F138" i="10"/>
  <c r="O138" i="10" s="1"/>
  <c r="F142" i="11"/>
  <c r="O142" i="11" s="1"/>
  <c r="F134" i="10"/>
  <c r="O134" i="10" s="1"/>
  <c r="F138" i="11"/>
  <c r="O138" i="11" s="1"/>
  <c r="R138" i="11" s="1"/>
  <c r="F130" i="10"/>
  <c r="O130" i="10" s="1"/>
  <c r="F134" i="11"/>
  <c r="O134" i="11" s="1"/>
  <c r="F126" i="10"/>
  <c r="O126" i="10" s="1"/>
  <c r="F130" i="11"/>
  <c r="O130" i="11" s="1"/>
  <c r="R130" i="11" s="1"/>
  <c r="F122" i="10"/>
  <c r="O122" i="10" s="1"/>
  <c r="F126" i="11"/>
  <c r="O126" i="11" s="1"/>
  <c r="F118" i="10"/>
  <c r="O118" i="10" s="1"/>
  <c r="F122" i="11"/>
  <c r="O122" i="11" s="1"/>
  <c r="R122" i="11" s="1"/>
  <c r="F114" i="10"/>
  <c r="O114" i="10" s="1"/>
  <c r="F118" i="11"/>
  <c r="O118" i="11" s="1"/>
  <c r="F110" i="10"/>
  <c r="O110" i="10" s="1"/>
  <c r="F114" i="11"/>
  <c r="O114" i="11" s="1"/>
  <c r="R114" i="11" s="1"/>
  <c r="F106" i="10"/>
  <c r="O106" i="10" s="1"/>
  <c r="F110" i="11"/>
  <c r="O110" i="11" s="1"/>
  <c r="F102" i="10"/>
  <c r="O102" i="10" s="1"/>
  <c r="F106" i="11"/>
  <c r="O106" i="11" s="1"/>
  <c r="R106" i="11" s="1"/>
  <c r="F98" i="10"/>
  <c r="O98" i="10" s="1"/>
  <c r="F102" i="11"/>
  <c r="O102" i="11" s="1"/>
  <c r="F94" i="10"/>
  <c r="O94" i="10" s="1"/>
  <c r="F98" i="11"/>
  <c r="O98" i="11" s="1"/>
  <c r="R98" i="11" s="1"/>
  <c r="F90" i="10"/>
  <c r="O90" i="10" s="1"/>
  <c r="F94" i="11"/>
  <c r="O94" i="11" s="1"/>
  <c r="F86" i="10"/>
  <c r="O86" i="10" s="1"/>
  <c r="F90" i="11"/>
  <c r="O90" i="11" s="1"/>
  <c r="R90" i="11" s="1"/>
  <c r="F82" i="10"/>
  <c r="O82" i="10" s="1"/>
  <c r="F86" i="11"/>
  <c r="O86" i="11" s="1"/>
  <c r="F78" i="10"/>
  <c r="O78" i="10" s="1"/>
  <c r="F82" i="11"/>
  <c r="O82" i="11" s="1"/>
  <c r="R82" i="11" s="1"/>
  <c r="F74" i="10"/>
  <c r="O74" i="10" s="1"/>
  <c r="F78" i="11"/>
  <c r="O78" i="11" s="1"/>
  <c r="F70" i="10"/>
  <c r="O70" i="10" s="1"/>
  <c r="F74" i="11"/>
  <c r="O74" i="11" s="1"/>
  <c r="R74" i="11" s="1"/>
  <c r="F66" i="10"/>
  <c r="O66" i="10" s="1"/>
  <c r="F70" i="11"/>
  <c r="O70" i="11" s="1"/>
  <c r="F62" i="10"/>
  <c r="O62" i="10" s="1"/>
  <c r="F66" i="11"/>
  <c r="O66" i="11" s="1"/>
  <c r="R66" i="11" s="1"/>
  <c r="F58" i="10"/>
  <c r="O58" i="10" s="1"/>
  <c r="F62" i="11"/>
  <c r="O62" i="11" s="1"/>
  <c r="F54" i="10"/>
  <c r="O54" i="10" s="1"/>
  <c r="F58" i="11"/>
  <c r="O58" i="11" s="1"/>
  <c r="R58" i="11" s="1"/>
  <c r="F50" i="10"/>
  <c r="O50" i="10" s="1"/>
  <c r="F54" i="11"/>
  <c r="O54" i="11" s="1"/>
  <c r="F46" i="10"/>
  <c r="O46" i="10" s="1"/>
  <c r="F50" i="11"/>
  <c r="O50" i="11" s="1"/>
  <c r="R50" i="11" s="1"/>
  <c r="F42" i="10"/>
  <c r="O42" i="10" s="1"/>
  <c r="F46" i="11"/>
  <c r="O46" i="11" s="1"/>
  <c r="F38" i="10"/>
  <c r="O38" i="10" s="1"/>
  <c r="F42" i="11"/>
  <c r="O42" i="11" s="1"/>
  <c r="R42" i="11" s="1"/>
  <c r="F34" i="10"/>
  <c r="O34" i="10" s="1"/>
  <c r="F38" i="11"/>
  <c r="O38" i="11" s="1"/>
  <c r="F30" i="10"/>
  <c r="O30" i="10" s="1"/>
  <c r="F34" i="11"/>
  <c r="O34" i="11" s="1"/>
  <c r="R34" i="11" s="1"/>
  <c r="F26" i="10"/>
  <c r="O26" i="10" s="1"/>
  <c r="F30" i="11"/>
  <c r="O30" i="11" s="1"/>
  <c r="F22" i="10"/>
  <c r="O22" i="10" s="1"/>
  <c r="F26" i="11"/>
  <c r="O26" i="11" s="1"/>
  <c r="R26" i="11" s="1"/>
  <c r="F18" i="10"/>
  <c r="O18" i="10" s="1"/>
  <c r="F22" i="11"/>
  <c r="O22" i="11" s="1"/>
  <c r="F14" i="10"/>
  <c r="O14" i="10" s="1"/>
  <c r="F18" i="11"/>
  <c r="O18" i="11" s="1"/>
  <c r="R18" i="11" s="1"/>
  <c r="F10" i="10"/>
  <c r="O10" i="10" s="1"/>
  <c r="F14" i="11"/>
  <c r="O14" i="11" s="1"/>
  <c r="F10" i="11"/>
  <c r="O10" i="11" s="1"/>
  <c r="R10" i="11" s="1"/>
  <c r="F6" i="10"/>
  <c r="O6" i="10" s="1"/>
  <c r="F6" i="11"/>
  <c r="O6" i="11" s="1"/>
  <c r="F2" i="10"/>
  <c r="O2" i="10" s="1"/>
  <c r="F2" i="11"/>
  <c r="O2" i="11" s="1"/>
  <c r="R2" i="11" s="1"/>
  <c r="G348" i="10"/>
  <c r="P348" i="10" s="1"/>
  <c r="G352" i="11"/>
  <c r="P352" i="11" s="1"/>
  <c r="G344" i="10"/>
  <c r="P344" i="10" s="1"/>
  <c r="G348" i="11"/>
  <c r="P348" i="11" s="1"/>
  <c r="G340" i="10"/>
  <c r="P340" i="10" s="1"/>
  <c r="R340" i="10" s="1"/>
  <c r="G344" i="11"/>
  <c r="P344" i="11" s="1"/>
  <c r="G336" i="10"/>
  <c r="P336" i="10" s="1"/>
  <c r="R336" i="10" s="1"/>
  <c r="G340" i="11"/>
  <c r="P340" i="11" s="1"/>
  <c r="G332" i="10"/>
  <c r="P332" i="10" s="1"/>
  <c r="G336" i="11"/>
  <c r="P336" i="11" s="1"/>
  <c r="G328" i="10"/>
  <c r="P328" i="10" s="1"/>
  <c r="G332" i="11"/>
  <c r="P332" i="11" s="1"/>
  <c r="G324" i="10"/>
  <c r="P324" i="10" s="1"/>
  <c r="G328" i="11"/>
  <c r="P328" i="11" s="1"/>
  <c r="G320" i="10"/>
  <c r="P320" i="10" s="1"/>
  <c r="R320" i="10" s="1"/>
  <c r="G324" i="11"/>
  <c r="P324" i="11" s="1"/>
  <c r="G316" i="10"/>
  <c r="P316" i="10" s="1"/>
  <c r="G320" i="11"/>
  <c r="P320" i="11" s="1"/>
  <c r="G312" i="10"/>
  <c r="P312" i="10" s="1"/>
  <c r="G316" i="11"/>
  <c r="P316" i="11" s="1"/>
  <c r="G308" i="10"/>
  <c r="P308" i="10" s="1"/>
  <c r="R308" i="10" s="1"/>
  <c r="G312" i="11"/>
  <c r="P312" i="11" s="1"/>
  <c r="G304" i="10"/>
  <c r="P304" i="10" s="1"/>
  <c r="R304" i="10" s="1"/>
  <c r="T304" i="10" s="1"/>
  <c r="G308" i="11"/>
  <c r="P308" i="11" s="1"/>
  <c r="G300" i="10"/>
  <c r="P300" i="10" s="1"/>
  <c r="G304" i="11"/>
  <c r="P304" i="11" s="1"/>
  <c r="G296" i="10"/>
  <c r="P296" i="10" s="1"/>
  <c r="G300" i="11"/>
  <c r="P300" i="11" s="1"/>
  <c r="G292" i="10"/>
  <c r="P292" i="10" s="1"/>
  <c r="R292" i="10" s="1"/>
  <c r="G296" i="11"/>
  <c r="P296" i="11" s="1"/>
  <c r="G288" i="10"/>
  <c r="P288" i="10" s="1"/>
  <c r="R288" i="10" s="1"/>
  <c r="G292" i="11"/>
  <c r="P292" i="11" s="1"/>
  <c r="G284" i="10"/>
  <c r="P284" i="10" s="1"/>
  <c r="G288" i="11"/>
  <c r="P288" i="11" s="1"/>
  <c r="G280" i="10"/>
  <c r="P280" i="10" s="1"/>
  <c r="G284" i="11"/>
  <c r="P284" i="11" s="1"/>
  <c r="G276" i="10"/>
  <c r="P276" i="10" s="1"/>
  <c r="R276" i="10" s="1"/>
  <c r="G280" i="11"/>
  <c r="P280" i="11" s="1"/>
  <c r="G272" i="10"/>
  <c r="P272" i="10" s="1"/>
  <c r="R272" i="10" s="1"/>
  <c r="T272" i="10" s="1"/>
  <c r="G276" i="11"/>
  <c r="P276" i="11" s="1"/>
  <c r="G268" i="10"/>
  <c r="P268" i="10" s="1"/>
  <c r="G272" i="11"/>
  <c r="P272" i="11" s="1"/>
  <c r="G264" i="10"/>
  <c r="P264" i="10" s="1"/>
  <c r="G268" i="11"/>
  <c r="P268" i="11" s="1"/>
  <c r="G260" i="10"/>
  <c r="P260" i="10" s="1"/>
  <c r="R260" i="10" s="1"/>
  <c r="G264" i="11"/>
  <c r="P264" i="11" s="1"/>
  <c r="G256" i="10"/>
  <c r="P256" i="10" s="1"/>
  <c r="R256" i="10" s="1"/>
  <c r="T256" i="10" s="1"/>
  <c r="G260" i="11"/>
  <c r="P260" i="11" s="1"/>
  <c r="G252" i="10"/>
  <c r="P252" i="10" s="1"/>
  <c r="G256" i="11"/>
  <c r="P256" i="11" s="1"/>
  <c r="G248" i="10"/>
  <c r="P248" i="10" s="1"/>
  <c r="G252" i="11"/>
  <c r="P252" i="11" s="1"/>
  <c r="G244" i="10"/>
  <c r="P244" i="10" s="1"/>
  <c r="R244" i="10" s="1"/>
  <c r="G248" i="11"/>
  <c r="P248" i="11" s="1"/>
  <c r="G240" i="10"/>
  <c r="P240" i="10" s="1"/>
  <c r="R240" i="10" s="1"/>
  <c r="G244" i="11"/>
  <c r="P244" i="11" s="1"/>
  <c r="G236" i="10"/>
  <c r="P236" i="10" s="1"/>
  <c r="G240" i="11"/>
  <c r="P240" i="11" s="1"/>
  <c r="G232" i="10"/>
  <c r="P232" i="10" s="1"/>
  <c r="G236" i="11"/>
  <c r="P236" i="11" s="1"/>
  <c r="G228" i="10"/>
  <c r="P228" i="10" s="1"/>
  <c r="R228" i="10" s="1"/>
  <c r="G232" i="11"/>
  <c r="P232" i="11" s="1"/>
  <c r="G224" i="10"/>
  <c r="P224" i="10" s="1"/>
  <c r="R224" i="10" s="1"/>
  <c r="G228" i="11"/>
  <c r="P228" i="11" s="1"/>
  <c r="G220" i="10"/>
  <c r="P220" i="10" s="1"/>
  <c r="G224" i="11"/>
  <c r="P224" i="11" s="1"/>
  <c r="G216" i="10"/>
  <c r="P216" i="10" s="1"/>
  <c r="G220" i="11"/>
  <c r="P220" i="11" s="1"/>
  <c r="G212" i="10"/>
  <c r="P212" i="10" s="1"/>
  <c r="G216" i="11"/>
  <c r="P216" i="11" s="1"/>
  <c r="G208" i="10"/>
  <c r="P208" i="10" s="1"/>
  <c r="R208" i="10" s="1"/>
  <c r="G212" i="11"/>
  <c r="P212" i="11" s="1"/>
  <c r="G204" i="10"/>
  <c r="P204" i="10" s="1"/>
  <c r="G208" i="11"/>
  <c r="P208" i="11" s="1"/>
  <c r="G200" i="10"/>
  <c r="P200" i="10" s="1"/>
  <c r="G204" i="11"/>
  <c r="P204" i="11" s="1"/>
  <c r="G196" i="10"/>
  <c r="P196" i="10" s="1"/>
  <c r="R196" i="10" s="1"/>
  <c r="G200" i="11"/>
  <c r="P200" i="11" s="1"/>
  <c r="G192" i="10"/>
  <c r="P192" i="10" s="1"/>
  <c r="R192" i="10" s="1"/>
  <c r="G196" i="11"/>
  <c r="P196" i="11" s="1"/>
  <c r="G188" i="10"/>
  <c r="P188" i="10" s="1"/>
  <c r="G192" i="11"/>
  <c r="P192" i="11" s="1"/>
  <c r="G184" i="10"/>
  <c r="P184" i="10" s="1"/>
  <c r="G188" i="11"/>
  <c r="P188" i="11" s="1"/>
  <c r="G180" i="10"/>
  <c r="P180" i="10" s="1"/>
  <c r="R180" i="10" s="1"/>
  <c r="G184" i="11"/>
  <c r="P184" i="11" s="1"/>
  <c r="G176" i="10"/>
  <c r="P176" i="10" s="1"/>
  <c r="R176" i="10" s="1"/>
  <c r="T176" i="10" s="1"/>
  <c r="G180" i="11"/>
  <c r="P180" i="11" s="1"/>
  <c r="G172" i="10"/>
  <c r="P172" i="10" s="1"/>
  <c r="G176" i="11"/>
  <c r="P176" i="11" s="1"/>
  <c r="G168" i="10"/>
  <c r="P168" i="10" s="1"/>
  <c r="G172" i="11"/>
  <c r="P172" i="11" s="1"/>
  <c r="G164" i="10"/>
  <c r="P164" i="10" s="1"/>
  <c r="R164" i="10" s="1"/>
  <c r="G168" i="11"/>
  <c r="P168" i="11" s="1"/>
  <c r="G160" i="10"/>
  <c r="P160" i="10" s="1"/>
  <c r="R160" i="10" s="1"/>
  <c r="G164" i="11"/>
  <c r="P164" i="11" s="1"/>
  <c r="G156" i="10"/>
  <c r="P156" i="10" s="1"/>
  <c r="G160" i="11"/>
  <c r="P160" i="11" s="1"/>
  <c r="G152" i="10"/>
  <c r="P152" i="10" s="1"/>
  <c r="G156" i="11"/>
  <c r="P156" i="11" s="1"/>
  <c r="G148" i="10"/>
  <c r="P148" i="10" s="1"/>
  <c r="R148" i="10" s="1"/>
  <c r="G152" i="11"/>
  <c r="P152" i="11" s="1"/>
  <c r="G144" i="10"/>
  <c r="P144" i="10" s="1"/>
  <c r="R144" i="10" s="1"/>
  <c r="U144" i="10" s="1"/>
  <c r="G148" i="11"/>
  <c r="P148" i="11" s="1"/>
  <c r="G140" i="10"/>
  <c r="P140" i="10" s="1"/>
  <c r="G144" i="11"/>
  <c r="P144" i="11" s="1"/>
  <c r="G136" i="10"/>
  <c r="P136" i="10" s="1"/>
  <c r="G140" i="11"/>
  <c r="P140" i="11" s="1"/>
  <c r="G132" i="10"/>
  <c r="P132" i="10" s="1"/>
  <c r="R132" i="10" s="1"/>
  <c r="G136" i="11"/>
  <c r="P136" i="11" s="1"/>
  <c r="G128" i="10"/>
  <c r="P128" i="10" s="1"/>
  <c r="R128" i="10" s="1"/>
  <c r="U128" i="10" s="1"/>
  <c r="G132" i="11"/>
  <c r="P132" i="11" s="1"/>
  <c r="G124" i="10"/>
  <c r="P124" i="10" s="1"/>
  <c r="G128" i="11"/>
  <c r="P128" i="11" s="1"/>
  <c r="G120" i="10"/>
  <c r="P120" i="10" s="1"/>
  <c r="G124" i="11"/>
  <c r="P124" i="11" s="1"/>
  <c r="G116" i="10"/>
  <c r="P116" i="10" s="1"/>
  <c r="R116" i="10" s="1"/>
  <c r="G120" i="11"/>
  <c r="P120" i="11" s="1"/>
  <c r="G112" i="10"/>
  <c r="P112" i="10" s="1"/>
  <c r="R112" i="10" s="1"/>
  <c r="T112" i="10" s="1"/>
  <c r="G116" i="11"/>
  <c r="P116" i="11" s="1"/>
  <c r="G108" i="10"/>
  <c r="P108" i="10" s="1"/>
  <c r="G112" i="11"/>
  <c r="P112" i="11" s="1"/>
  <c r="G104" i="10"/>
  <c r="P104" i="10" s="1"/>
  <c r="G108" i="11"/>
  <c r="P108" i="11" s="1"/>
  <c r="G100" i="10"/>
  <c r="P100" i="10" s="1"/>
  <c r="G104" i="11"/>
  <c r="P104" i="11" s="1"/>
  <c r="G96" i="10"/>
  <c r="P96" i="10" s="1"/>
  <c r="R96" i="10" s="1"/>
  <c r="G100" i="11"/>
  <c r="P100" i="11" s="1"/>
  <c r="G92" i="10"/>
  <c r="P92" i="10" s="1"/>
  <c r="G96" i="11"/>
  <c r="P96" i="11" s="1"/>
  <c r="G88" i="10"/>
  <c r="P88" i="10" s="1"/>
  <c r="G92" i="11"/>
  <c r="P92" i="11" s="1"/>
  <c r="R92" i="11" s="1"/>
  <c r="G84" i="10"/>
  <c r="P84" i="10" s="1"/>
  <c r="R84" i="10" s="1"/>
  <c r="G88" i="11"/>
  <c r="P88" i="11" s="1"/>
  <c r="G80" i="10"/>
  <c r="P80" i="10" s="1"/>
  <c r="R80" i="10" s="1"/>
  <c r="G84" i="11"/>
  <c r="P84" i="11" s="1"/>
  <c r="G76" i="10"/>
  <c r="P76" i="10" s="1"/>
  <c r="G80" i="11"/>
  <c r="P80" i="11" s="1"/>
  <c r="G72" i="10"/>
  <c r="P72" i="10" s="1"/>
  <c r="G76" i="11"/>
  <c r="P76" i="11" s="1"/>
  <c r="G68" i="10"/>
  <c r="P68" i="10" s="1"/>
  <c r="R68" i="10" s="1"/>
  <c r="G72" i="11"/>
  <c r="P72" i="11" s="1"/>
  <c r="G64" i="10"/>
  <c r="P64" i="10" s="1"/>
  <c r="R64" i="10" s="1"/>
  <c r="G68" i="11"/>
  <c r="P68" i="11" s="1"/>
  <c r="G60" i="10"/>
  <c r="P60" i="10" s="1"/>
  <c r="G64" i="11"/>
  <c r="P64" i="11" s="1"/>
  <c r="G56" i="10"/>
  <c r="P56" i="10" s="1"/>
  <c r="G60" i="11"/>
  <c r="P60" i="11" s="1"/>
  <c r="G52" i="10"/>
  <c r="P52" i="10" s="1"/>
  <c r="R52" i="10" s="1"/>
  <c r="T52" i="10" s="1"/>
  <c r="G56" i="11"/>
  <c r="P56" i="11" s="1"/>
  <c r="G48" i="10"/>
  <c r="P48" i="10" s="1"/>
  <c r="R48" i="10" s="1"/>
  <c r="G52" i="11"/>
  <c r="P52" i="11" s="1"/>
  <c r="G44" i="10"/>
  <c r="P44" i="10" s="1"/>
  <c r="G48" i="11"/>
  <c r="P48" i="11" s="1"/>
  <c r="G40" i="10"/>
  <c r="P40" i="10" s="1"/>
  <c r="G44" i="11"/>
  <c r="P44" i="11" s="1"/>
  <c r="G36" i="10"/>
  <c r="P36" i="10" s="1"/>
  <c r="R36" i="10" s="1"/>
  <c r="G40" i="11"/>
  <c r="P40" i="11" s="1"/>
  <c r="G32" i="10"/>
  <c r="P32" i="10" s="1"/>
  <c r="R32" i="10" s="1"/>
  <c r="G36" i="11"/>
  <c r="P36" i="11" s="1"/>
  <c r="G28" i="10"/>
  <c r="P28" i="10" s="1"/>
  <c r="G32" i="11"/>
  <c r="P32" i="11" s="1"/>
  <c r="G24" i="10"/>
  <c r="P24" i="10" s="1"/>
  <c r="G28" i="11"/>
  <c r="P28" i="11" s="1"/>
  <c r="G20" i="10"/>
  <c r="P20" i="10" s="1"/>
  <c r="R20" i="10" s="1"/>
  <c r="G24" i="11"/>
  <c r="P24" i="11" s="1"/>
  <c r="G16" i="10"/>
  <c r="P16" i="10" s="1"/>
  <c r="R16" i="10" s="1"/>
  <c r="G20" i="11"/>
  <c r="P20" i="11" s="1"/>
  <c r="G12" i="10"/>
  <c r="P12" i="10" s="1"/>
  <c r="G16" i="11"/>
  <c r="P16" i="11" s="1"/>
  <c r="G12" i="11"/>
  <c r="P12" i="11" s="1"/>
  <c r="G8" i="11"/>
  <c r="P8" i="11" s="1"/>
  <c r="G4" i="10"/>
  <c r="P4" i="10" s="1"/>
  <c r="R4" i="10" s="1"/>
  <c r="T4" i="10" s="1"/>
  <c r="G4" i="11"/>
  <c r="P4" i="11" s="1"/>
  <c r="H350" i="10"/>
  <c r="Q350" i="10" s="1"/>
  <c r="H354" i="11"/>
  <c r="Q354" i="11" s="1"/>
  <c r="H346" i="10"/>
  <c r="Q346" i="10" s="1"/>
  <c r="H350" i="11"/>
  <c r="Q350" i="11" s="1"/>
  <c r="H342" i="10"/>
  <c r="Q342" i="10" s="1"/>
  <c r="H346" i="11"/>
  <c r="Q346" i="11" s="1"/>
  <c r="H338" i="10"/>
  <c r="Q338" i="10" s="1"/>
  <c r="H342" i="11"/>
  <c r="Q342" i="11" s="1"/>
  <c r="H334" i="10"/>
  <c r="Q334" i="10" s="1"/>
  <c r="H338" i="11"/>
  <c r="Q338" i="11" s="1"/>
  <c r="H330" i="10"/>
  <c r="Q330" i="10" s="1"/>
  <c r="H334" i="11"/>
  <c r="Q334" i="11" s="1"/>
  <c r="H326" i="10"/>
  <c r="Q326" i="10" s="1"/>
  <c r="H330" i="11"/>
  <c r="Q330" i="11" s="1"/>
  <c r="H322" i="10"/>
  <c r="Q322" i="10" s="1"/>
  <c r="H326" i="11"/>
  <c r="Q326" i="11" s="1"/>
  <c r="H318" i="10"/>
  <c r="Q318" i="10" s="1"/>
  <c r="H322" i="11"/>
  <c r="Q322" i="11" s="1"/>
  <c r="H314" i="10"/>
  <c r="Q314" i="10" s="1"/>
  <c r="H318" i="11"/>
  <c r="Q318" i="11" s="1"/>
  <c r="H310" i="10"/>
  <c r="Q310" i="10" s="1"/>
  <c r="H314" i="11"/>
  <c r="Q314" i="11" s="1"/>
  <c r="H306" i="10"/>
  <c r="Q306" i="10" s="1"/>
  <c r="H310" i="11"/>
  <c r="Q310" i="11" s="1"/>
  <c r="H302" i="10"/>
  <c r="Q302" i="10" s="1"/>
  <c r="H306" i="11"/>
  <c r="Q306" i="11" s="1"/>
  <c r="H298" i="10"/>
  <c r="Q298" i="10" s="1"/>
  <c r="H302" i="11"/>
  <c r="Q302" i="11" s="1"/>
  <c r="H294" i="10"/>
  <c r="Q294" i="10" s="1"/>
  <c r="H298" i="11"/>
  <c r="Q298" i="11" s="1"/>
  <c r="H290" i="10"/>
  <c r="Q290" i="10" s="1"/>
  <c r="H294" i="11"/>
  <c r="Q294" i="11" s="1"/>
  <c r="H286" i="10"/>
  <c r="Q286" i="10" s="1"/>
  <c r="H290" i="11"/>
  <c r="Q290" i="11" s="1"/>
  <c r="H282" i="10"/>
  <c r="Q282" i="10" s="1"/>
  <c r="H286" i="11"/>
  <c r="Q286" i="11" s="1"/>
  <c r="H278" i="10"/>
  <c r="Q278" i="10" s="1"/>
  <c r="H282" i="11"/>
  <c r="Q282" i="11" s="1"/>
  <c r="H274" i="10"/>
  <c r="Q274" i="10" s="1"/>
  <c r="H278" i="11"/>
  <c r="Q278" i="11" s="1"/>
  <c r="R278" i="11" s="1"/>
  <c r="H270" i="10"/>
  <c r="Q270" i="10" s="1"/>
  <c r="H274" i="11"/>
  <c r="Q274" i="11" s="1"/>
  <c r="H266" i="10"/>
  <c r="Q266" i="10" s="1"/>
  <c r="H270" i="11"/>
  <c r="Q270" i="11" s="1"/>
  <c r="H262" i="10"/>
  <c r="Q262" i="10" s="1"/>
  <c r="H266" i="11"/>
  <c r="Q266" i="11" s="1"/>
  <c r="H258" i="10"/>
  <c r="Q258" i="10" s="1"/>
  <c r="H262" i="11"/>
  <c r="Q262" i="11" s="1"/>
  <c r="H254" i="10"/>
  <c r="Q254" i="10" s="1"/>
  <c r="H258" i="11"/>
  <c r="Q258" i="11" s="1"/>
  <c r="H250" i="10"/>
  <c r="Q250" i="10" s="1"/>
  <c r="H254" i="11"/>
  <c r="Q254" i="11" s="1"/>
  <c r="H246" i="10"/>
  <c r="Q246" i="10" s="1"/>
  <c r="H250" i="11"/>
  <c r="Q250" i="11" s="1"/>
  <c r="H242" i="10"/>
  <c r="Q242" i="10" s="1"/>
  <c r="H246" i="11"/>
  <c r="Q246" i="11" s="1"/>
  <c r="H238" i="10"/>
  <c r="Q238" i="10" s="1"/>
  <c r="H242" i="11"/>
  <c r="Q242" i="11" s="1"/>
  <c r="H234" i="10"/>
  <c r="Q234" i="10" s="1"/>
  <c r="H238" i="11"/>
  <c r="Q238" i="11" s="1"/>
  <c r="H230" i="10"/>
  <c r="Q230" i="10" s="1"/>
  <c r="H234" i="11"/>
  <c r="Q234" i="11" s="1"/>
  <c r="H226" i="10"/>
  <c r="Q226" i="10" s="1"/>
  <c r="H230" i="11"/>
  <c r="Q230" i="11" s="1"/>
  <c r="H222" i="10"/>
  <c r="Q222" i="10" s="1"/>
  <c r="H226" i="11"/>
  <c r="Q226" i="11" s="1"/>
  <c r="H218" i="10"/>
  <c r="Q218" i="10" s="1"/>
  <c r="H222" i="11"/>
  <c r="Q222" i="11" s="1"/>
  <c r="H214" i="10"/>
  <c r="Q214" i="10" s="1"/>
  <c r="H218" i="11"/>
  <c r="Q218" i="11" s="1"/>
  <c r="H210" i="10"/>
  <c r="Q210" i="10" s="1"/>
  <c r="H214" i="11"/>
  <c r="Q214" i="11" s="1"/>
  <c r="H206" i="10"/>
  <c r="Q206" i="10" s="1"/>
  <c r="H210" i="11"/>
  <c r="Q210" i="11" s="1"/>
  <c r="H202" i="10"/>
  <c r="Q202" i="10" s="1"/>
  <c r="H206" i="11"/>
  <c r="Q206" i="11" s="1"/>
  <c r="H198" i="10"/>
  <c r="Q198" i="10" s="1"/>
  <c r="H202" i="11"/>
  <c r="Q202" i="11" s="1"/>
  <c r="H194" i="10"/>
  <c r="Q194" i="10" s="1"/>
  <c r="H198" i="11"/>
  <c r="Q198" i="11" s="1"/>
  <c r="H190" i="10"/>
  <c r="Q190" i="10" s="1"/>
  <c r="H194" i="11"/>
  <c r="Q194" i="11" s="1"/>
  <c r="H186" i="10"/>
  <c r="Q186" i="10" s="1"/>
  <c r="H190" i="11"/>
  <c r="Q190" i="11" s="1"/>
  <c r="H182" i="10"/>
  <c r="Q182" i="10" s="1"/>
  <c r="H186" i="11"/>
  <c r="Q186" i="11" s="1"/>
  <c r="H178" i="10"/>
  <c r="Q178" i="10" s="1"/>
  <c r="H182" i="11"/>
  <c r="Q182" i="11" s="1"/>
  <c r="H174" i="10"/>
  <c r="Q174" i="10" s="1"/>
  <c r="H178" i="11"/>
  <c r="Q178" i="11" s="1"/>
  <c r="H170" i="10"/>
  <c r="Q170" i="10" s="1"/>
  <c r="H174" i="11"/>
  <c r="Q174" i="11" s="1"/>
  <c r="H166" i="10"/>
  <c r="Q166" i="10" s="1"/>
  <c r="H170" i="11"/>
  <c r="Q170" i="11" s="1"/>
  <c r="H162" i="10"/>
  <c r="Q162" i="10" s="1"/>
  <c r="H166" i="11"/>
  <c r="Q166" i="11" s="1"/>
  <c r="H158" i="10"/>
  <c r="Q158" i="10" s="1"/>
  <c r="H162" i="11"/>
  <c r="Q162" i="11" s="1"/>
  <c r="H154" i="10"/>
  <c r="Q154" i="10" s="1"/>
  <c r="H158" i="11"/>
  <c r="Q158" i="11" s="1"/>
  <c r="H150" i="10"/>
  <c r="Q150" i="10" s="1"/>
  <c r="H154" i="11"/>
  <c r="Q154" i="11" s="1"/>
  <c r="H146" i="10"/>
  <c r="Q146" i="10" s="1"/>
  <c r="H150" i="11"/>
  <c r="Q150" i="11" s="1"/>
  <c r="H142" i="10"/>
  <c r="Q142" i="10" s="1"/>
  <c r="H146" i="11"/>
  <c r="Q146" i="11" s="1"/>
  <c r="H138" i="10"/>
  <c r="Q138" i="10" s="1"/>
  <c r="H142" i="11"/>
  <c r="Q142" i="11" s="1"/>
  <c r="H134" i="10"/>
  <c r="Q134" i="10" s="1"/>
  <c r="H138" i="11"/>
  <c r="Q138" i="11" s="1"/>
  <c r="H130" i="10"/>
  <c r="Q130" i="10" s="1"/>
  <c r="H134" i="11"/>
  <c r="Q134" i="11" s="1"/>
  <c r="H126" i="10"/>
  <c r="Q126" i="10" s="1"/>
  <c r="H130" i="11"/>
  <c r="Q130" i="11" s="1"/>
  <c r="H122" i="10"/>
  <c r="Q122" i="10" s="1"/>
  <c r="H126" i="11"/>
  <c r="Q126" i="11" s="1"/>
  <c r="H118" i="10"/>
  <c r="Q118" i="10" s="1"/>
  <c r="H122" i="11"/>
  <c r="Q122" i="11" s="1"/>
  <c r="H114" i="10"/>
  <c r="Q114" i="10" s="1"/>
  <c r="H118" i="11"/>
  <c r="Q118" i="11" s="1"/>
  <c r="H110" i="10"/>
  <c r="Q110" i="10" s="1"/>
  <c r="H114" i="11"/>
  <c r="Q114" i="11" s="1"/>
  <c r="H106" i="10"/>
  <c r="Q106" i="10" s="1"/>
  <c r="H110" i="11"/>
  <c r="Q110" i="11" s="1"/>
  <c r="H102" i="10"/>
  <c r="Q102" i="10" s="1"/>
  <c r="H106" i="11"/>
  <c r="Q106" i="11" s="1"/>
  <c r="H98" i="10"/>
  <c r="Q98" i="10" s="1"/>
  <c r="H102" i="11"/>
  <c r="Q102" i="11" s="1"/>
  <c r="H94" i="10"/>
  <c r="Q94" i="10" s="1"/>
  <c r="H98" i="11"/>
  <c r="Q98" i="11" s="1"/>
  <c r="H90" i="10"/>
  <c r="Q90" i="10" s="1"/>
  <c r="H94" i="11"/>
  <c r="Q94" i="11" s="1"/>
  <c r="H86" i="10"/>
  <c r="Q86" i="10" s="1"/>
  <c r="H90" i="11"/>
  <c r="Q90" i="11" s="1"/>
  <c r="H82" i="10"/>
  <c r="Q82" i="10" s="1"/>
  <c r="H86" i="11"/>
  <c r="Q86" i="11" s="1"/>
  <c r="H78" i="10"/>
  <c r="Q78" i="10" s="1"/>
  <c r="H82" i="11"/>
  <c r="Q82" i="11" s="1"/>
  <c r="H74" i="10"/>
  <c r="Q74" i="10" s="1"/>
  <c r="H78" i="11"/>
  <c r="Q78" i="11" s="1"/>
  <c r="H70" i="10"/>
  <c r="Q70" i="10" s="1"/>
  <c r="H74" i="11"/>
  <c r="Q74" i="11" s="1"/>
  <c r="H66" i="10"/>
  <c r="Q66" i="10" s="1"/>
  <c r="H70" i="11"/>
  <c r="Q70" i="11" s="1"/>
  <c r="H62" i="10"/>
  <c r="Q62" i="10" s="1"/>
  <c r="H66" i="11"/>
  <c r="Q66" i="11" s="1"/>
  <c r="H58" i="10"/>
  <c r="Q58" i="10" s="1"/>
  <c r="H62" i="11"/>
  <c r="Q62" i="11" s="1"/>
  <c r="H54" i="10"/>
  <c r="Q54" i="10" s="1"/>
  <c r="H58" i="11"/>
  <c r="Q58" i="11" s="1"/>
  <c r="H50" i="10"/>
  <c r="Q50" i="10" s="1"/>
  <c r="H54" i="11"/>
  <c r="Q54" i="11" s="1"/>
  <c r="H46" i="10"/>
  <c r="Q46" i="10" s="1"/>
  <c r="H50" i="11"/>
  <c r="Q50" i="11" s="1"/>
  <c r="H42" i="10"/>
  <c r="Q42" i="10" s="1"/>
  <c r="H46" i="11"/>
  <c r="Q46" i="11" s="1"/>
  <c r="H38" i="10"/>
  <c r="Q38" i="10" s="1"/>
  <c r="H42" i="11"/>
  <c r="Q42" i="11" s="1"/>
  <c r="H34" i="10"/>
  <c r="Q34" i="10" s="1"/>
  <c r="H38" i="11"/>
  <c r="Q38" i="11" s="1"/>
  <c r="H30" i="10"/>
  <c r="Q30" i="10" s="1"/>
  <c r="H34" i="11"/>
  <c r="Q34" i="11" s="1"/>
  <c r="H26" i="10"/>
  <c r="Q26" i="10" s="1"/>
  <c r="H30" i="11"/>
  <c r="Q30" i="11" s="1"/>
  <c r="H22" i="10"/>
  <c r="Q22" i="10" s="1"/>
  <c r="H26" i="11"/>
  <c r="Q26" i="11" s="1"/>
  <c r="H18" i="10"/>
  <c r="Q18" i="10" s="1"/>
  <c r="H22" i="11"/>
  <c r="Q22" i="11" s="1"/>
  <c r="H14" i="10"/>
  <c r="Q14" i="10" s="1"/>
  <c r="H18" i="11"/>
  <c r="Q18" i="11" s="1"/>
  <c r="H10" i="10"/>
  <c r="Q10" i="10" s="1"/>
  <c r="H14" i="11"/>
  <c r="Q14" i="11" s="1"/>
  <c r="H10" i="11"/>
  <c r="Q10" i="11" s="1"/>
  <c r="H6" i="10"/>
  <c r="Q6" i="10" s="1"/>
  <c r="H6" i="11"/>
  <c r="Q6" i="11" s="1"/>
  <c r="H2" i="10"/>
  <c r="Q2" i="10" s="1"/>
  <c r="H2" i="11"/>
  <c r="Q2" i="11" s="1"/>
  <c r="C336" i="10"/>
  <c r="K336" i="10" s="1"/>
  <c r="N336" i="10" s="1"/>
  <c r="C340" i="11"/>
  <c r="K340" i="11" s="1"/>
  <c r="N340" i="11" s="1"/>
  <c r="C308" i="10"/>
  <c r="K308" i="10" s="1"/>
  <c r="C312" i="11"/>
  <c r="K312" i="11" s="1"/>
  <c r="N312" i="11" s="1"/>
  <c r="C296" i="10"/>
  <c r="K296" i="10" s="1"/>
  <c r="C300" i="11"/>
  <c r="K300" i="11" s="1"/>
  <c r="N300" i="11" s="1"/>
  <c r="C280" i="10"/>
  <c r="K280" i="10" s="1"/>
  <c r="C284" i="11"/>
  <c r="K284" i="11" s="1"/>
  <c r="C260" i="10"/>
  <c r="K260" i="10" s="1"/>
  <c r="N260" i="10" s="1"/>
  <c r="C264" i="11"/>
  <c r="K264" i="11" s="1"/>
  <c r="N264" i="11" s="1"/>
  <c r="C244" i="10"/>
  <c r="K244" i="10" s="1"/>
  <c r="C248" i="11"/>
  <c r="K248" i="11" s="1"/>
  <c r="C228" i="10"/>
  <c r="K228" i="10" s="1"/>
  <c r="N228" i="10" s="1"/>
  <c r="C232" i="11"/>
  <c r="K232" i="11" s="1"/>
  <c r="N232" i="11" s="1"/>
  <c r="C208" i="10"/>
  <c r="K208" i="10" s="1"/>
  <c r="C212" i="11"/>
  <c r="K212" i="11" s="1"/>
  <c r="N212" i="11" s="1"/>
  <c r="C184" i="10"/>
  <c r="K184" i="10" s="1"/>
  <c r="N184" i="10" s="1"/>
  <c r="C188" i="11"/>
  <c r="K188" i="11" s="1"/>
  <c r="N188" i="11" s="1"/>
  <c r="C168" i="10"/>
  <c r="K168" i="10" s="1"/>
  <c r="C172" i="11"/>
  <c r="K172" i="11" s="1"/>
  <c r="N172" i="11" s="1"/>
  <c r="C152" i="10"/>
  <c r="K152" i="10" s="1"/>
  <c r="C156" i="11"/>
  <c r="K156" i="11" s="1"/>
  <c r="N156" i="11" s="1"/>
  <c r="C136" i="10"/>
  <c r="K136" i="10" s="1"/>
  <c r="N136" i="10" s="1"/>
  <c r="C140" i="11"/>
  <c r="K140" i="11" s="1"/>
  <c r="N140" i="11" s="1"/>
  <c r="C120" i="10"/>
  <c r="K120" i="10" s="1"/>
  <c r="C124" i="11"/>
  <c r="K124" i="11" s="1"/>
  <c r="N124" i="11" s="1"/>
  <c r="C104" i="10"/>
  <c r="K104" i="10" s="1"/>
  <c r="C108" i="11"/>
  <c r="K108" i="11" s="1"/>
  <c r="N108" i="11" s="1"/>
  <c r="C88" i="10"/>
  <c r="K88" i="10" s="1"/>
  <c r="C92" i="11"/>
  <c r="K92" i="11" s="1"/>
  <c r="N92" i="11" s="1"/>
  <c r="S92" i="11" s="1"/>
  <c r="C72" i="10"/>
  <c r="K72" i="10" s="1"/>
  <c r="C76" i="11"/>
  <c r="K76" i="11" s="1"/>
  <c r="N76" i="11" s="1"/>
  <c r="C56" i="10"/>
  <c r="K56" i="10" s="1"/>
  <c r="N56" i="10" s="1"/>
  <c r="C60" i="11"/>
  <c r="K60" i="11" s="1"/>
  <c r="N60" i="11" s="1"/>
  <c r="C40" i="10"/>
  <c r="K40" i="10" s="1"/>
  <c r="C44" i="11"/>
  <c r="K44" i="11" s="1"/>
  <c r="N44" i="11" s="1"/>
  <c r="C20" i="10"/>
  <c r="K20" i="10" s="1"/>
  <c r="N20" i="10" s="1"/>
  <c r="C24" i="11"/>
  <c r="K24" i="11" s="1"/>
  <c r="N24" i="11" s="1"/>
  <c r="C4" i="10"/>
  <c r="K4" i="10" s="1"/>
  <c r="C4" i="11"/>
  <c r="K4" i="11" s="1"/>
  <c r="N4" i="11" s="1"/>
  <c r="D341" i="10"/>
  <c r="L341" i="10" s="1"/>
  <c r="D345" i="11"/>
  <c r="L345" i="11" s="1"/>
  <c r="N345" i="11" s="1"/>
  <c r="D325" i="10"/>
  <c r="L325" i="10" s="1"/>
  <c r="D329" i="11"/>
  <c r="L329" i="11" s="1"/>
  <c r="D309" i="10"/>
  <c r="L309" i="10" s="1"/>
  <c r="D313" i="11"/>
  <c r="L313" i="11" s="1"/>
  <c r="D293" i="10"/>
  <c r="L293" i="10" s="1"/>
  <c r="N293" i="10" s="1"/>
  <c r="D297" i="11"/>
  <c r="L297" i="11" s="1"/>
  <c r="D277" i="10"/>
  <c r="L277" i="10" s="1"/>
  <c r="D281" i="11"/>
  <c r="L281" i="11" s="1"/>
  <c r="D261" i="10"/>
  <c r="L261" i="10" s="1"/>
  <c r="D265" i="11"/>
  <c r="L265" i="11" s="1"/>
  <c r="D245" i="10"/>
  <c r="L245" i="10" s="1"/>
  <c r="D249" i="11"/>
  <c r="L249" i="11" s="1"/>
  <c r="D229" i="10"/>
  <c r="L229" i="10" s="1"/>
  <c r="D233" i="11"/>
  <c r="L233" i="11" s="1"/>
  <c r="D213" i="10"/>
  <c r="L213" i="10" s="1"/>
  <c r="D217" i="11"/>
  <c r="L217" i="11" s="1"/>
  <c r="D197" i="10"/>
  <c r="L197" i="10" s="1"/>
  <c r="D201" i="11"/>
  <c r="L201" i="11" s="1"/>
  <c r="D181" i="10"/>
  <c r="L181" i="10" s="1"/>
  <c r="D185" i="11"/>
  <c r="L185" i="11" s="1"/>
  <c r="D161" i="10"/>
  <c r="L161" i="10" s="1"/>
  <c r="D165" i="11"/>
  <c r="L165" i="11" s="1"/>
  <c r="D145" i="10"/>
  <c r="L145" i="10" s="1"/>
  <c r="D149" i="11"/>
  <c r="L149" i="11" s="1"/>
  <c r="D129" i="10"/>
  <c r="L129" i="10" s="1"/>
  <c r="D133" i="11"/>
  <c r="L133" i="11" s="1"/>
  <c r="D113" i="10"/>
  <c r="L113" i="10" s="1"/>
  <c r="D117" i="11"/>
  <c r="L117" i="11" s="1"/>
  <c r="D97" i="10"/>
  <c r="L97" i="10" s="1"/>
  <c r="D101" i="11"/>
  <c r="L101" i="11" s="1"/>
  <c r="D77" i="10"/>
  <c r="L77" i="10" s="1"/>
  <c r="D81" i="11"/>
  <c r="L81" i="11" s="1"/>
  <c r="D57" i="10"/>
  <c r="L57" i="10" s="1"/>
  <c r="D61" i="11"/>
  <c r="L61" i="11" s="1"/>
  <c r="D41" i="10"/>
  <c r="L41" i="10" s="1"/>
  <c r="D45" i="11"/>
  <c r="L45" i="11" s="1"/>
  <c r="D25" i="10"/>
  <c r="L25" i="10" s="1"/>
  <c r="D29" i="11"/>
  <c r="L29" i="11" s="1"/>
  <c r="D9" i="10"/>
  <c r="L9" i="10" s="1"/>
  <c r="D13" i="11"/>
  <c r="L13" i="11" s="1"/>
  <c r="E347" i="10"/>
  <c r="M347" i="10" s="1"/>
  <c r="E351" i="11"/>
  <c r="M351" i="11" s="1"/>
  <c r="E331" i="10"/>
  <c r="M331" i="10" s="1"/>
  <c r="E335" i="11"/>
  <c r="M335" i="11" s="1"/>
  <c r="E319" i="10"/>
  <c r="M319" i="10" s="1"/>
  <c r="E323" i="11"/>
  <c r="M323" i="11" s="1"/>
  <c r="E303" i="10"/>
  <c r="M303" i="10" s="1"/>
  <c r="E307" i="11"/>
  <c r="M307" i="11" s="1"/>
  <c r="E291" i="10"/>
  <c r="M291" i="10" s="1"/>
  <c r="E295" i="11"/>
  <c r="M295" i="11" s="1"/>
  <c r="E275" i="10"/>
  <c r="M275" i="10" s="1"/>
  <c r="E279" i="11"/>
  <c r="M279" i="11" s="1"/>
  <c r="E263" i="10"/>
  <c r="M263" i="10" s="1"/>
  <c r="E267" i="11"/>
  <c r="M267" i="11" s="1"/>
  <c r="E251" i="10"/>
  <c r="M251" i="10" s="1"/>
  <c r="E255" i="11"/>
  <c r="M255" i="11" s="1"/>
  <c r="E231" i="10"/>
  <c r="M231" i="10" s="1"/>
  <c r="E235" i="11"/>
  <c r="M235" i="11" s="1"/>
  <c r="E215" i="10"/>
  <c r="M215" i="10" s="1"/>
  <c r="E219" i="11"/>
  <c r="M219" i="11" s="1"/>
  <c r="E203" i="10"/>
  <c r="M203" i="10" s="1"/>
  <c r="E207" i="11"/>
  <c r="M207" i="11" s="1"/>
  <c r="E183" i="10"/>
  <c r="M183" i="10" s="1"/>
  <c r="E187" i="11"/>
  <c r="M187" i="11" s="1"/>
  <c r="E163" i="10"/>
  <c r="M163" i="10" s="1"/>
  <c r="E167" i="11"/>
  <c r="M167" i="11" s="1"/>
  <c r="E159" i="10"/>
  <c r="M159" i="10" s="1"/>
  <c r="E163" i="11"/>
  <c r="M163" i="11" s="1"/>
  <c r="E155" i="10"/>
  <c r="M155" i="10" s="1"/>
  <c r="E159" i="11"/>
  <c r="M159" i="11" s="1"/>
  <c r="E151" i="10"/>
  <c r="M151" i="10" s="1"/>
  <c r="E155" i="11"/>
  <c r="M155" i="11" s="1"/>
  <c r="E147" i="10"/>
  <c r="M147" i="10" s="1"/>
  <c r="E151" i="11"/>
  <c r="M151" i="11" s="1"/>
  <c r="E143" i="10"/>
  <c r="M143" i="10" s="1"/>
  <c r="E147" i="11"/>
  <c r="M147" i="11" s="1"/>
  <c r="E139" i="10"/>
  <c r="M139" i="10" s="1"/>
  <c r="E143" i="11"/>
  <c r="M143" i="11" s="1"/>
  <c r="E135" i="10"/>
  <c r="M135" i="10" s="1"/>
  <c r="E139" i="11"/>
  <c r="M139" i="11" s="1"/>
  <c r="E131" i="10"/>
  <c r="M131" i="10" s="1"/>
  <c r="E135" i="11"/>
  <c r="M135" i="11" s="1"/>
  <c r="E127" i="10"/>
  <c r="M127" i="10" s="1"/>
  <c r="E131" i="11"/>
  <c r="M131" i="11" s="1"/>
  <c r="E123" i="10"/>
  <c r="M123" i="10" s="1"/>
  <c r="E127" i="11"/>
  <c r="M127" i="11" s="1"/>
  <c r="E119" i="10"/>
  <c r="M119" i="10" s="1"/>
  <c r="N119" i="10" s="1"/>
  <c r="E123" i="11"/>
  <c r="M123" i="11" s="1"/>
  <c r="E115" i="10"/>
  <c r="M115" i="10" s="1"/>
  <c r="E119" i="11"/>
  <c r="M119" i="11" s="1"/>
  <c r="E111" i="10"/>
  <c r="M111" i="10" s="1"/>
  <c r="E115" i="11"/>
  <c r="M115" i="11" s="1"/>
  <c r="E107" i="10"/>
  <c r="M107" i="10" s="1"/>
  <c r="E111" i="11"/>
  <c r="M111" i="11" s="1"/>
  <c r="E103" i="10"/>
  <c r="M103" i="10" s="1"/>
  <c r="E107" i="11"/>
  <c r="M107" i="11" s="1"/>
  <c r="E99" i="10"/>
  <c r="M99" i="10" s="1"/>
  <c r="E103" i="11"/>
  <c r="M103" i="11" s="1"/>
  <c r="E95" i="10"/>
  <c r="M95" i="10" s="1"/>
  <c r="E99" i="11"/>
  <c r="M99" i="11" s="1"/>
  <c r="E91" i="10"/>
  <c r="M91" i="10" s="1"/>
  <c r="E95" i="11"/>
  <c r="M95" i="11" s="1"/>
  <c r="E87" i="10"/>
  <c r="M87" i="10" s="1"/>
  <c r="N87" i="10" s="1"/>
  <c r="E91" i="11"/>
  <c r="M91" i="11" s="1"/>
  <c r="E83" i="10"/>
  <c r="M83" i="10" s="1"/>
  <c r="E87" i="11"/>
  <c r="M87" i="11" s="1"/>
  <c r="E79" i="10"/>
  <c r="M79" i="10" s="1"/>
  <c r="E83" i="11"/>
  <c r="M83" i="11" s="1"/>
  <c r="E75" i="10"/>
  <c r="M75" i="10" s="1"/>
  <c r="E79" i="11"/>
  <c r="M79" i="11" s="1"/>
  <c r="E71" i="10"/>
  <c r="M71" i="10" s="1"/>
  <c r="E75" i="11"/>
  <c r="M75" i="11" s="1"/>
  <c r="E67" i="10"/>
  <c r="M67" i="10" s="1"/>
  <c r="E71" i="11"/>
  <c r="M71" i="11" s="1"/>
  <c r="E63" i="10"/>
  <c r="M63" i="10" s="1"/>
  <c r="E67" i="11"/>
  <c r="M67" i="11" s="1"/>
  <c r="E59" i="10"/>
  <c r="M59" i="10" s="1"/>
  <c r="E63" i="11"/>
  <c r="M63" i="11" s="1"/>
  <c r="E55" i="10"/>
  <c r="M55" i="10" s="1"/>
  <c r="N55" i="10" s="1"/>
  <c r="E59" i="11"/>
  <c r="M59" i="11" s="1"/>
  <c r="E51" i="10"/>
  <c r="M51" i="10" s="1"/>
  <c r="E55" i="11"/>
  <c r="M55" i="11" s="1"/>
  <c r="E47" i="10"/>
  <c r="M47" i="10" s="1"/>
  <c r="E51" i="11"/>
  <c r="M51" i="11" s="1"/>
  <c r="E43" i="10"/>
  <c r="M43" i="10" s="1"/>
  <c r="E47" i="11"/>
  <c r="M47" i="11" s="1"/>
  <c r="E39" i="10"/>
  <c r="M39" i="10" s="1"/>
  <c r="E43" i="11"/>
  <c r="M43" i="11" s="1"/>
  <c r="E35" i="10"/>
  <c r="M35" i="10" s="1"/>
  <c r="E39" i="11"/>
  <c r="M39" i="11" s="1"/>
  <c r="E31" i="10"/>
  <c r="M31" i="10" s="1"/>
  <c r="E35" i="11"/>
  <c r="M35" i="11" s="1"/>
  <c r="E27" i="10"/>
  <c r="M27" i="10" s="1"/>
  <c r="E31" i="11"/>
  <c r="M31" i="11" s="1"/>
  <c r="E23" i="10"/>
  <c r="M23" i="10" s="1"/>
  <c r="N23" i="10" s="1"/>
  <c r="E27" i="11"/>
  <c r="M27" i="11" s="1"/>
  <c r="E19" i="10"/>
  <c r="M19" i="10" s="1"/>
  <c r="E23" i="11"/>
  <c r="M23" i="11" s="1"/>
  <c r="E15" i="10"/>
  <c r="M15" i="10" s="1"/>
  <c r="E19" i="11"/>
  <c r="M19" i="11" s="1"/>
  <c r="E11" i="10"/>
  <c r="M11" i="10" s="1"/>
  <c r="E15" i="11"/>
  <c r="M15" i="11" s="1"/>
  <c r="E8" i="10"/>
  <c r="M8" i="10" s="1"/>
  <c r="E11" i="11"/>
  <c r="M11" i="11" s="1"/>
  <c r="E7" i="10"/>
  <c r="M7" i="10" s="1"/>
  <c r="E7" i="11"/>
  <c r="M7" i="11" s="1"/>
  <c r="E3" i="10"/>
  <c r="M3" i="10" s="1"/>
  <c r="E3" i="11"/>
  <c r="M3" i="11" s="1"/>
  <c r="F349" i="10"/>
  <c r="O349" i="10" s="1"/>
  <c r="F353" i="11"/>
  <c r="O353" i="11" s="1"/>
  <c r="F345" i="10"/>
  <c r="O345" i="10" s="1"/>
  <c r="F349" i="11"/>
  <c r="O349" i="11" s="1"/>
  <c r="R349" i="11" s="1"/>
  <c r="F341" i="10"/>
  <c r="O341" i="10" s="1"/>
  <c r="F345" i="11"/>
  <c r="O345" i="11" s="1"/>
  <c r="F337" i="10"/>
  <c r="O337" i="10" s="1"/>
  <c r="F341" i="11"/>
  <c r="O341" i="11" s="1"/>
  <c r="R341" i="11" s="1"/>
  <c r="F333" i="10"/>
  <c r="O333" i="10" s="1"/>
  <c r="F337" i="11"/>
  <c r="O337" i="11" s="1"/>
  <c r="F329" i="10"/>
  <c r="O329" i="10" s="1"/>
  <c r="F333" i="11"/>
  <c r="O333" i="11" s="1"/>
  <c r="R333" i="11" s="1"/>
  <c r="F325" i="10"/>
  <c r="O325" i="10" s="1"/>
  <c r="F329" i="11"/>
  <c r="O329" i="11" s="1"/>
  <c r="F321" i="10"/>
  <c r="O321" i="10" s="1"/>
  <c r="F325" i="11"/>
  <c r="O325" i="11" s="1"/>
  <c r="R325" i="11" s="1"/>
  <c r="F317" i="10"/>
  <c r="O317" i="10" s="1"/>
  <c r="F321" i="11"/>
  <c r="O321" i="11" s="1"/>
  <c r="F313" i="10"/>
  <c r="O313" i="10" s="1"/>
  <c r="F317" i="11"/>
  <c r="O317" i="11" s="1"/>
  <c r="R317" i="11" s="1"/>
  <c r="F309" i="10"/>
  <c r="O309" i="10" s="1"/>
  <c r="F313" i="11"/>
  <c r="O313" i="11" s="1"/>
  <c r="F305" i="10"/>
  <c r="O305" i="10" s="1"/>
  <c r="F309" i="11"/>
  <c r="O309" i="11" s="1"/>
  <c r="R309" i="11" s="1"/>
  <c r="F301" i="10"/>
  <c r="O301" i="10" s="1"/>
  <c r="F305" i="11"/>
  <c r="O305" i="11" s="1"/>
  <c r="F297" i="10"/>
  <c r="O297" i="10" s="1"/>
  <c r="F301" i="11"/>
  <c r="O301" i="11" s="1"/>
  <c r="R301" i="11" s="1"/>
  <c r="F293" i="10"/>
  <c r="O293" i="10" s="1"/>
  <c r="F297" i="11"/>
  <c r="O297" i="11" s="1"/>
  <c r="F289" i="10"/>
  <c r="O289" i="10" s="1"/>
  <c r="F293" i="11"/>
  <c r="O293" i="11" s="1"/>
  <c r="R293" i="11" s="1"/>
  <c r="F285" i="10"/>
  <c r="O285" i="10" s="1"/>
  <c r="F289" i="11"/>
  <c r="O289" i="11" s="1"/>
  <c r="F281" i="10"/>
  <c r="O281" i="10" s="1"/>
  <c r="F285" i="11"/>
  <c r="O285" i="11" s="1"/>
  <c r="R285" i="11" s="1"/>
  <c r="F277" i="10"/>
  <c r="O277" i="10" s="1"/>
  <c r="F281" i="11"/>
  <c r="O281" i="11" s="1"/>
  <c r="F273" i="10"/>
  <c r="O273" i="10" s="1"/>
  <c r="F277" i="11"/>
  <c r="O277" i="11" s="1"/>
  <c r="R277" i="11" s="1"/>
  <c r="F269" i="10"/>
  <c r="O269" i="10" s="1"/>
  <c r="F273" i="11"/>
  <c r="O273" i="11" s="1"/>
  <c r="F265" i="10"/>
  <c r="O265" i="10" s="1"/>
  <c r="F269" i="11"/>
  <c r="O269" i="11" s="1"/>
  <c r="R269" i="11" s="1"/>
  <c r="F261" i="10"/>
  <c r="O261" i="10" s="1"/>
  <c r="F265" i="11"/>
  <c r="O265" i="11" s="1"/>
  <c r="F257" i="10"/>
  <c r="O257" i="10" s="1"/>
  <c r="F261" i="11"/>
  <c r="O261" i="11" s="1"/>
  <c r="R261" i="11" s="1"/>
  <c r="F253" i="10"/>
  <c r="O253" i="10" s="1"/>
  <c r="F257" i="11"/>
  <c r="O257" i="11" s="1"/>
  <c r="F249" i="10"/>
  <c r="O249" i="10" s="1"/>
  <c r="F253" i="11"/>
  <c r="O253" i="11" s="1"/>
  <c r="R253" i="11" s="1"/>
  <c r="F245" i="10"/>
  <c r="O245" i="10" s="1"/>
  <c r="F249" i="11"/>
  <c r="O249" i="11" s="1"/>
  <c r="F241" i="10"/>
  <c r="O241" i="10" s="1"/>
  <c r="F245" i="11"/>
  <c r="O245" i="11" s="1"/>
  <c r="R245" i="11" s="1"/>
  <c r="F237" i="10"/>
  <c r="O237" i="10" s="1"/>
  <c r="F241" i="11"/>
  <c r="O241" i="11" s="1"/>
  <c r="F233" i="10"/>
  <c r="O233" i="10" s="1"/>
  <c r="F237" i="11"/>
  <c r="O237" i="11" s="1"/>
  <c r="R237" i="11" s="1"/>
  <c r="F229" i="10"/>
  <c r="O229" i="10" s="1"/>
  <c r="F233" i="11"/>
  <c r="O233" i="11" s="1"/>
  <c r="F225" i="10"/>
  <c r="O225" i="10" s="1"/>
  <c r="F229" i="11"/>
  <c r="O229" i="11" s="1"/>
  <c r="R229" i="11" s="1"/>
  <c r="F221" i="10"/>
  <c r="O221" i="10" s="1"/>
  <c r="F225" i="11"/>
  <c r="O225" i="11" s="1"/>
  <c r="F217" i="10"/>
  <c r="O217" i="10" s="1"/>
  <c r="F221" i="11"/>
  <c r="O221" i="11" s="1"/>
  <c r="R221" i="11" s="1"/>
  <c r="F213" i="10"/>
  <c r="O213" i="10" s="1"/>
  <c r="F217" i="11"/>
  <c r="O217" i="11" s="1"/>
  <c r="F209" i="10"/>
  <c r="O209" i="10" s="1"/>
  <c r="F213" i="11"/>
  <c r="O213" i="11" s="1"/>
  <c r="R213" i="11" s="1"/>
  <c r="F205" i="10"/>
  <c r="O205" i="10" s="1"/>
  <c r="F209" i="11"/>
  <c r="O209" i="11" s="1"/>
  <c r="F201" i="10"/>
  <c r="O201" i="10" s="1"/>
  <c r="F205" i="11"/>
  <c r="O205" i="11" s="1"/>
  <c r="R205" i="11" s="1"/>
  <c r="F197" i="10"/>
  <c r="O197" i="10" s="1"/>
  <c r="F201" i="11"/>
  <c r="O201" i="11" s="1"/>
  <c r="F193" i="10"/>
  <c r="O193" i="10" s="1"/>
  <c r="F197" i="11"/>
  <c r="O197" i="11" s="1"/>
  <c r="R197" i="11" s="1"/>
  <c r="F189" i="10"/>
  <c r="O189" i="10" s="1"/>
  <c r="F193" i="11"/>
  <c r="O193" i="11" s="1"/>
  <c r="F185" i="10"/>
  <c r="O185" i="10" s="1"/>
  <c r="F189" i="11"/>
  <c r="O189" i="11" s="1"/>
  <c r="R189" i="11" s="1"/>
  <c r="F181" i="10"/>
  <c r="O181" i="10" s="1"/>
  <c r="F185" i="11"/>
  <c r="O185" i="11" s="1"/>
  <c r="F177" i="10"/>
  <c r="O177" i="10" s="1"/>
  <c r="F181" i="11"/>
  <c r="O181" i="11" s="1"/>
  <c r="R181" i="11" s="1"/>
  <c r="F173" i="10"/>
  <c r="O173" i="10" s="1"/>
  <c r="F177" i="11"/>
  <c r="O177" i="11" s="1"/>
  <c r="F169" i="10"/>
  <c r="O169" i="10" s="1"/>
  <c r="F173" i="11"/>
  <c r="O173" i="11" s="1"/>
  <c r="R173" i="11" s="1"/>
  <c r="F165" i="10"/>
  <c r="O165" i="10" s="1"/>
  <c r="F169" i="11"/>
  <c r="O169" i="11" s="1"/>
  <c r="F161" i="10"/>
  <c r="O161" i="10" s="1"/>
  <c r="F165" i="11"/>
  <c r="O165" i="11" s="1"/>
  <c r="R165" i="11" s="1"/>
  <c r="F157" i="10"/>
  <c r="O157" i="10" s="1"/>
  <c r="F161" i="11"/>
  <c r="O161" i="11" s="1"/>
  <c r="F153" i="10"/>
  <c r="O153" i="10" s="1"/>
  <c r="F157" i="11"/>
  <c r="O157" i="11" s="1"/>
  <c r="R157" i="11" s="1"/>
  <c r="F149" i="10"/>
  <c r="O149" i="10" s="1"/>
  <c r="F153" i="11"/>
  <c r="O153" i="11" s="1"/>
  <c r="F145" i="10"/>
  <c r="O145" i="10" s="1"/>
  <c r="F149" i="11"/>
  <c r="O149" i="11" s="1"/>
  <c r="R149" i="11" s="1"/>
  <c r="F141" i="10"/>
  <c r="O141" i="10" s="1"/>
  <c r="F145" i="11"/>
  <c r="O145" i="11" s="1"/>
  <c r="F137" i="10"/>
  <c r="O137" i="10" s="1"/>
  <c r="F141" i="11"/>
  <c r="O141" i="11" s="1"/>
  <c r="R141" i="11" s="1"/>
  <c r="F133" i="10"/>
  <c r="O133" i="10" s="1"/>
  <c r="F137" i="11"/>
  <c r="O137" i="11" s="1"/>
  <c r="F129" i="10"/>
  <c r="O129" i="10" s="1"/>
  <c r="F133" i="11"/>
  <c r="O133" i="11" s="1"/>
  <c r="R133" i="11" s="1"/>
  <c r="F125" i="10"/>
  <c r="O125" i="10" s="1"/>
  <c r="F129" i="11"/>
  <c r="O129" i="11" s="1"/>
  <c r="F121" i="10"/>
  <c r="O121" i="10" s="1"/>
  <c r="F125" i="11"/>
  <c r="O125" i="11" s="1"/>
  <c r="R125" i="11" s="1"/>
  <c r="F117" i="10"/>
  <c r="O117" i="10" s="1"/>
  <c r="F121" i="11"/>
  <c r="O121" i="11" s="1"/>
  <c r="F113" i="10"/>
  <c r="O113" i="10" s="1"/>
  <c r="F117" i="11"/>
  <c r="O117" i="11" s="1"/>
  <c r="R117" i="11" s="1"/>
  <c r="F109" i="10"/>
  <c r="O109" i="10" s="1"/>
  <c r="F113" i="11"/>
  <c r="O113" i="11" s="1"/>
  <c r="F105" i="10"/>
  <c r="O105" i="10" s="1"/>
  <c r="F109" i="11"/>
  <c r="O109" i="11" s="1"/>
  <c r="R109" i="11" s="1"/>
  <c r="F101" i="10"/>
  <c r="O101" i="10" s="1"/>
  <c r="F105" i="11"/>
  <c r="O105" i="11" s="1"/>
  <c r="F97" i="10"/>
  <c r="O97" i="10" s="1"/>
  <c r="F101" i="11"/>
  <c r="O101" i="11" s="1"/>
  <c r="R101" i="11" s="1"/>
  <c r="F93" i="10"/>
  <c r="O93" i="10" s="1"/>
  <c r="F97" i="11"/>
  <c r="O97" i="11" s="1"/>
  <c r="F89" i="10"/>
  <c r="O89" i="10" s="1"/>
  <c r="F93" i="11"/>
  <c r="O93" i="11" s="1"/>
  <c r="R93" i="11" s="1"/>
  <c r="F85" i="10"/>
  <c r="O85" i="10" s="1"/>
  <c r="F89" i="11"/>
  <c r="O89" i="11" s="1"/>
  <c r="F81" i="10"/>
  <c r="O81" i="10" s="1"/>
  <c r="F85" i="11"/>
  <c r="O85" i="11" s="1"/>
  <c r="R85" i="11" s="1"/>
  <c r="F77" i="10"/>
  <c r="O77" i="10" s="1"/>
  <c r="F81" i="11"/>
  <c r="O81" i="11" s="1"/>
  <c r="F73" i="10"/>
  <c r="O73" i="10" s="1"/>
  <c r="F77" i="11"/>
  <c r="O77" i="11" s="1"/>
  <c r="R77" i="11" s="1"/>
  <c r="F69" i="10"/>
  <c r="O69" i="10" s="1"/>
  <c r="F73" i="11"/>
  <c r="O73" i="11" s="1"/>
  <c r="F65" i="10"/>
  <c r="O65" i="10" s="1"/>
  <c r="F69" i="11"/>
  <c r="O69" i="11" s="1"/>
  <c r="R69" i="11" s="1"/>
  <c r="F61" i="10"/>
  <c r="O61" i="10" s="1"/>
  <c r="F65" i="11"/>
  <c r="O65" i="11" s="1"/>
  <c r="F57" i="10"/>
  <c r="O57" i="10" s="1"/>
  <c r="F61" i="11"/>
  <c r="O61" i="11" s="1"/>
  <c r="R61" i="11" s="1"/>
  <c r="F53" i="10"/>
  <c r="O53" i="10" s="1"/>
  <c r="F57" i="11"/>
  <c r="O57" i="11" s="1"/>
  <c r="F49" i="10"/>
  <c r="O49" i="10" s="1"/>
  <c r="F53" i="11"/>
  <c r="O53" i="11" s="1"/>
  <c r="R53" i="11" s="1"/>
  <c r="F45" i="10"/>
  <c r="O45" i="10" s="1"/>
  <c r="F49" i="11"/>
  <c r="O49" i="11" s="1"/>
  <c r="F41" i="10"/>
  <c r="O41" i="10" s="1"/>
  <c r="F45" i="11"/>
  <c r="O45" i="11" s="1"/>
  <c r="R45" i="11" s="1"/>
  <c r="F37" i="10"/>
  <c r="O37" i="10" s="1"/>
  <c r="F41" i="11"/>
  <c r="O41" i="11" s="1"/>
  <c r="F33" i="10"/>
  <c r="O33" i="10" s="1"/>
  <c r="F37" i="11"/>
  <c r="O37" i="11" s="1"/>
  <c r="R37" i="11" s="1"/>
  <c r="F29" i="10"/>
  <c r="O29" i="10" s="1"/>
  <c r="F33" i="11"/>
  <c r="O33" i="11" s="1"/>
  <c r="F25" i="10"/>
  <c r="O25" i="10" s="1"/>
  <c r="F29" i="11"/>
  <c r="O29" i="11" s="1"/>
  <c r="R29" i="11" s="1"/>
  <c r="F21" i="10"/>
  <c r="O21" i="10" s="1"/>
  <c r="F25" i="11"/>
  <c r="O25" i="11" s="1"/>
  <c r="R25" i="11" s="1"/>
  <c r="F17" i="10"/>
  <c r="O17" i="10" s="1"/>
  <c r="F21" i="11"/>
  <c r="O21" i="11" s="1"/>
  <c r="R21" i="11" s="1"/>
  <c r="F13" i="10"/>
  <c r="O13" i="10" s="1"/>
  <c r="F17" i="11"/>
  <c r="O17" i="11" s="1"/>
  <c r="F9" i="10"/>
  <c r="O9" i="10" s="1"/>
  <c r="F13" i="11"/>
  <c r="O13" i="11" s="1"/>
  <c r="R13" i="11" s="1"/>
  <c r="F9" i="11"/>
  <c r="O9" i="11" s="1"/>
  <c r="F5" i="10"/>
  <c r="O5" i="10" s="1"/>
  <c r="F5" i="11"/>
  <c r="O5" i="11" s="1"/>
  <c r="R5" i="11" s="1"/>
  <c r="G351" i="10"/>
  <c r="P351" i="10" s="1"/>
  <c r="G355" i="11"/>
  <c r="P355" i="11" s="1"/>
  <c r="G347" i="10"/>
  <c r="P347" i="10" s="1"/>
  <c r="G351" i="11"/>
  <c r="P351" i="11" s="1"/>
  <c r="G343" i="10"/>
  <c r="P343" i="10" s="1"/>
  <c r="G347" i="11"/>
  <c r="P347" i="11" s="1"/>
  <c r="G339" i="10"/>
  <c r="P339" i="10" s="1"/>
  <c r="G343" i="11"/>
  <c r="P343" i="11" s="1"/>
  <c r="G335" i="10"/>
  <c r="P335" i="10" s="1"/>
  <c r="G339" i="11"/>
  <c r="P339" i="11" s="1"/>
  <c r="G331" i="10"/>
  <c r="P331" i="10" s="1"/>
  <c r="G335" i="11"/>
  <c r="P335" i="11" s="1"/>
  <c r="G327" i="10"/>
  <c r="P327" i="10" s="1"/>
  <c r="G331" i="11"/>
  <c r="P331" i="11" s="1"/>
  <c r="G323" i="10"/>
  <c r="P323" i="10" s="1"/>
  <c r="G327" i="11"/>
  <c r="P327" i="11" s="1"/>
  <c r="G319" i="10"/>
  <c r="P319" i="10" s="1"/>
  <c r="G323" i="11"/>
  <c r="P323" i="11" s="1"/>
  <c r="G315" i="10"/>
  <c r="P315" i="10" s="1"/>
  <c r="G319" i="11"/>
  <c r="P319" i="11" s="1"/>
  <c r="G311" i="10"/>
  <c r="P311" i="10" s="1"/>
  <c r="G315" i="11"/>
  <c r="P315" i="11" s="1"/>
  <c r="G307" i="10"/>
  <c r="P307" i="10" s="1"/>
  <c r="G311" i="11"/>
  <c r="P311" i="11" s="1"/>
  <c r="G303" i="10"/>
  <c r="P303" i="10" s="1"/>
  <c r="G307" i="11"/>
  <c r="P307" i="11" s="1"/>
  <c r="G299" i="10"/>
  <c r="P299" i="10" s="1"/>
  <c r="G303" i="11"/>
  <c r="P303" i="11" s="1"/>
  <c r="G295" i="10"/>
  <c r="P295" i="10" s="1"/>
  <c r="G299" i="11"/>
  <c r="P299" i="11" s="1"/>
  <c r="G291" i="10"/>
  <c r="P291" i="10" s="1"/>
  <c r="G295" i="11"/>
  <c r="P295" i="11" s="1"/>
  <c r="G287" i="10"/>
  <c r="P287" i="10" s="1"/>
  <c r="G291" i="11"/>
  <c r="P291" i="11" s="1"/>
  <c r="G283" i="10"/>
  <c r="P283" i="10" s="1"/>
  <c r="G287" i="11"/>
  <c r="P287" i="11" s="1"/>
  <c r="G279" i="10"/>
  <c r="P279" i="10" s="1"/>
  <c r="G283" i="11"/>
  <c r="P283" i="11" s="1"/>
  <c r="G275" i="10"/>
  <c r="P275" i="10" s="1"/>
  <c r="G279" i="11"/>
  <c r="P279" i="11" s="1"/>
  <c r="G271" i="10"/>
  <c r="P271" i="10" s="1"/>
  <c r="G275" i="11"/>
  <c r="P275" i="11" s="1"/>
  <c r="G267" i="10"/>
  <c r="P267" i="10" s="1"/>
  <c r="G271" i="11"/>
  <c r="P271" i="11" s="1"/>
  <c r="G263" i="10"/>
  <c r="P263" i="10" s="1"/>
  <c r="G267" i="11"/>
  <c r="P267" i="11" s="1"/>
  <c r="G259" i="10"/>
  <c r="P259" i="10" s="1"/>
  <c r="G263" i="11"/>
  <c r="P263" i="11" s="1"/>
  <c r="G255" i="10"/>
  <c r="P255" i="10" s="1"/>
  <c r="G259" i="11"/>
  <c r="P259" i="11" s="1"/>
  <c r="G251" i="10"/>
  <c r="P251" i="10" s="1"/>
  <c r="G255" i="11"/>
  <c r="P255" i="11" s="1"/>
  <c r="G247" i="10"/>
  <c r="P247" i="10" s="1"/>
  <c r="G251" i="11"/>
  <c r="P251" i="11" s="1"/>
  <c r="G243" i="10"/>
  <c r="P243" i="10" s="1"/>
  <c r="G247" i="11"/>
  <c r="P247" i="11" s="1"/>
  <c r="G239" i="10"/>
  <c r="P239" i="10" s="1"/>
  <c r="G243" i="11"/>
  <c r="P243" i="11" s="1"/>
  <c r="G235" i="10"/>
  <c r="P235" i="10" s="1"/>
  <c r="G239" i="11"/>
  <c r="P239" i="11" s="1"/>
  <c r="G231" i="10"/>
  <c r="P231" i="10" s="1"/>
  <c r="G235" i="11"/>
  <c r="P235" i="11" s="1"/>
  <c r="G227" i="10"/>
  <c r="P227" i="10" s="1"/>
  <c r="G231" i="11"/>
  <c r="P231" i="11" s="1"/>
  <c r="G223" i="10"/>
  <c r="P223" i="10" s="1"/>
  <c r="G227" i="11"/>
  <c r="P227" i="11" s="1"/>
  <c r="G219" i="10"/>
  <c r="P219" i="10" s="1"/>
  <c r="G223" i="11"/>
  <c r="P223" i="11" s="1"/>
  <c r="G215" i="10"/>
  <c r="P215" i="10" s="1"/>
  <c r="G219" i="11"/>
  <c r="P219" i="11" s="1"/>
  <c r="G211" i="10"/>
  <c r="P211" i="10" s="1"/>
  <c r="G215" i="11"/>
  <c r="P215" i="11" s="1"/>
  <c r="G207" i="10"/>
  <c r="P207" i="10" s="1"/>
  <c r="G211" i="11"/>
  <c r="P211" i="11" s="1"/>
  <c r="G203" i="10"/>
  <c r="P203" i="10" s="1"/>
  <c r="G207" i="11"/>
  <c r="P207" i="11" s="1"/>
  <c r="G199" i="10"/>
  <c r="P199" i="10" s="1"/>
  <c r="R199" i="10" s="1"/>
  <c r="G203" i="11"/>
  <c r="P203" i="11" s="1"/>
  <c r="G195" i="10"/>
  <c r="P195" i="10" s="1"/>
  <c r="G199" i="11"/>
  <c r="P199" i="11" s="1"/>
  <c r="G191" i="10"/>
  <c r="P191" i="10" s="1"/>
  <c r="G195" i="11"/>
  <c r="P195" i="11" s="1"/>
  <c r="G187" i="10"/>
  <c r="P187" i="10" s="1"/>
  <c r="G191" i="11"/>
  <c r="P191" i="11" s="1"/>
  <c r="G183" i="10"/>
  <c r="P183" i="10" s="1"/>
  <c r="R183" i="10" s="1"/>
  <c r="U183" i="10" s="1"/>
  <c r="G187" i="11"/>
  <c r="P187" i="11" s="1"/>
  <c r="G179" i="10"/>
  <c r="P179" i="10" s="1"/>
  <c r="G183" i="11"/>
  <c r="P183" i="11" s="1"/>
  <c r="G175" i="10"/>
  <c r="P175" i="10" s="1"/>
  <c r="G179" i="11"/>
  <c r="P179" i="11" s="1"/>
  <c r="G171" i="10"/>
  <c r="P171" i="10" s="1"/>
  <c r="G175" i="11"/>
  <c r="P175" i="11" s="1"/>
  <c r="G167" i="10"/>
  <c r="P167" i="10" s="1"/>
  <c r="R167" i="10" s="1"/>
  <c r="G171" i="11"/>
  <c r="P171" i="11" s="1"/>
  <c r="G163" i="10"/>
  <c r="P163" i="10" s="1"/>
  <c r="G167" i="11"/>
  <c r="P167" i="11" s="1"/>
  <c r="G159" i="10"/>
  <c r="P159" i="10" s="1"/>
  <c r="G163" i="11"/>
  <c r="P163" i="11" s="1"/>
  <c r="G155" i="10"/>
  <c r="P155" i="10" s="1"/>
  <c r="G159" i="11"/>
  <c r="P159" i="11" s="1"/>
  <c r="G151" i="10"/>
  <c r="P151" i="10" s="1"/>
  <c r="R151" i="10" s="1"/>
  <c r="T151" i="10" s="1"/>
  <c r="G155" i="11"/>
  <c r="P155" i="11" s="1"/>
  <c r="G147" i="10"/>
  <c r="P147" i="10" s="1"/>
  <c r="G151" i="11"/>
  <c r="P151" i="11" s="1"/>
  <c r="G143" i="10"/>
  <c r="P143" i="10" s="1"/>
  <c r="G147" i="11"/>
  <c r="P147" i="11" s="1"/>
  <c r="G139" i="10"/>
  <c r="P139" i="10" s="1"/>
  <c r="G143" i="11"/>
  <c r="P143" i="11" s="1"/>
  <c r="G135" i="10"/>
  <c r="P135" i="10" s="1"/>
  <c r="R135" i="10" s="1"/>
  <c r="G139" i="11"/>
  <c r="P139" i="11" s="1"/>
  <c r="G131" i="10"/>
  <c r="P131" i="10" s="1"/>
  <c r="G135" i="11"/>
  <c r="P135" i="11" s="1"/>
  <c r="G127" i="10"/>
  <c r="P127" i="10" s="1"/>
  <c r="G131" i="11"/>
  <c r="P131" i="11" s="1"/>
  <c r="G123" i="10"/>
  <c r="P123" i="10" s="1"/>
  <c r="G127" i="11"/>
  <c r="P127" i="11" s="1"/>
  <c r="G119" i="10"/>
  <c r="P119" i="10" s="1"/>
  <c r="R119" i="10" s="1"/>
  <c r="G123" i="11"/>
  <c r="P123" i="11" s="1"/>
  <c r="G115" i="10"/>
  <c r="P115" i="10" s="1"/>
  <c r="G119" i="11"/>
  <c r="P119" i="11" s="1"/>
  <c r="G111" i="10"/>
  <c r="P111" i="10" s="1"/>
  <c r="G115" i="11"/>
  <c r="P115" i="11" s="1"/>
  <c r="G107" i="10"/>
  <c r="P107" i="10" s="1"/>
  <c r="G111" i="11"/>
  <c r="P111" i="11" s="1"/>
  <c r="G103" i="10"/>
  <c r="P103" i="10" s="1"/>
  <c r="R103" i="10" s="1"/>
  <c r="G107" i="11"/>
  <c r="P107" i="11" s="1"/>
  <c r="G99" i="10"/>
  <c r="P99" i="10" s="1"/>
  <c r="G103" i="11"/>
  <c r="P103" i="11" s="1"/>
  <c r="G95" i="10"/>
  <c r="P95" i="10" s="1"/>
  <c r="G99" i="11"/>
  <c r="P99" i="11" s="1"/>
  <c r="G91" i="10"/>
  <c r="P91" i="10" s="1"/>
  <c r="G95" i="11"/>
  <c r="P95" i="11" s="1"/>
  <c r="G87" i="10"/>
  <c r="P87" i="10" s="1"/>
  <c r="G91" i="11"/>
  <c r="P91" i="11" s="1"/>
  <c r="G83" i="10"/>
  <c r="P83" i="10" s="1"/>
  <c r="G87" i="11"/>
  <c r="P87" i="11" s="1"/>
  <c r="G79" i="10"/>
  <c r="P79" i="10" s="1"/>
  <c r="G83" i="11"/>
  <c r="P83" i="11" s="1"/>
  <c r="G75" i="10"/>
  <c r="P75" i="10" s="1"/>
  <c r="G79" i="11"/>
  <c r="P79" i="11" s="1"/>
  <c r="G71" i="10"/>
  <c r="P71" i="10" s="1"/>
  <c r="R71" i="10" s="1"/>
  <c r="G75" i="11"/>
  <c r="P75" i="11" s="1"/>
  <c r="G67" i="10"/>
  <c r="P67" i="10" s="1"/>
  <c r="G71" i="11"/>
  <c r="P71" i="11" s="1"/>
  <c r="G63" i="10"/>
  <c r="P63" i="10" s="1"/>
  <c r="G67" i="11"/>
  <c r="P67" i="11" s="1"/>
  <c r="G59" i="10"/>
  <c r="P59" i="10" s="1"/>
  <c r="G63" i="11"/>
  <c r="P63" i="11" s="1"/>
  <c r="G55" i="10"/>
  <c r="P55" i="10" s="1"/>
  <c r="R55" i="10" s="1"/>
  <c r="T55" i="10" s="1"/>
  <c r="G59" i="11"/>
  <c r="P59" i="11" s="1"/>
  <c r="G51" i="10"/>
  <c r="P51" i="10" s="1"/>
  <c r="G55" i="11"/>
  <c r="P55" i="11" s="1"/>
  <c r="G47" i="10"/>
  <c r="P47" i="10" s="1"/>
  <c r="G51" i="11"/>
  <c r="P51" i="11" s="1"/>
  <c r="G43" i="10"/>
  <c r="P43" i="10" s="1"/>
  <c r="G47" i="11"/>
  <c r="P47" i="11" s="1"/>
  <c r="G39" i="10"/>
  <c r="P39" i="10" s="1"/>
  <c r="R39" i="10" s="1"/>
  <c r="G43" i="11"/>
  <c r="P43" i="11" s="1"/>
  <c r="G35" i="10"/>
  <c r="P35" i="10" s="1"/>
  <c r="G39" i="11"/>
  <c r="P39" i="11" s="1"/>
  <c r="G31" i="10"/>
  <c r="P31" i="10" s="1"/>
  <c r="G35" i="11"/>
  <c r="P35" i="11" s="1"/>
  <c r="G27" i="10"/>
  <c r="P27" i="10" s="1"/>
  <c r="G31" i="11"/>
  <c r="P31" i="11" s="1"/>
  <c r="G23" i="10"/>
  <c r="P23" i="10" s="1"/>
  <c r="R23" i="10" s="1"/>
  <c r="G27" i="11"/>
  <c r="P27" i="11" s="1"/>
  <c r="G19" i="10"/>
  <c r="P19" i="10" s="1"/>
  <c r="G23" i="11"/>
  <c r="P23" i="11" s="1"/>
  <c r="G15" i="10"/>
  <c r="P15" i="10" s="1"/>
  <c r="G19" i="11"/>
  <c r="P19" i="11" s="1"/>
  <c r="G11" i="10"/>
  <c r="P11" i="10" s="1"/>
  <c r="G15" i="11"/>
  <c r="P15" i="11" s="1"/>
  <c r="G8" i="10"/>
  <c r="P8" i="10" s="1"/>
  <c r="R8" i="10" s="1"/>
  <c r="G11" i="11"/>
  <c r="P11" i="11" s="1"/>
  <c r="G7" i="10"/>
  <c r="P7" i="10" s="1"/>
  <c r="G7" i="11"/>
  <c r="P7" i="11" s="1"/>
  <c r="G3" i="10"/>
  <c r="P3" i="10" s="1"/>
  <c r="G3" i="11"/>
  <c r="P3" i="11" s="1"/>
  <c r="H349" i="10"/>
  <c r="Q349" i="10" s="1"/>
  <c r="H353" i="11"/>
  <c r="Q353" i="11" s="1"/>
  <c r="H345" i="10"/>
  <c r="Q345" i="10" s="1"/>
  <c r="H349" i="11"/>
  <c r="Q349" i="11" s="1"/>
  <c r="H341" i="10"/>
  <c r="Q341" i="10" s="1"/>
  <c r="H345" i="11"/>
  <c r="Q345" i="11" s="1"/>
  <c r="H337" i="10"/>
  <c r="Q337" i="10" s="1"/>
  <c r="H341" i="11"/>
  <c r="Q341" i="11" s="1"/>
  <c r="H333" i="10"/>
  <c r="Q333" i="10" s="1"/>
  <c r="H337" i="11"/>
  <c r="Q337" i="11" s="1"/>
  <c r="H329" i="10"/>
  <c r="Q329" i="10" s="1"/>
  <c r="H333" i="11"/>
  <c r="Q333" i="11" s="1"/>
  <c r="H325" i="10"/>
  <c r="Q325" i="10" s="1"/>
  <c r="H329" i="11"/>
  <c r="Q329" i="11" s="1"/>
  <c r="H321" i="10"/>
  <c r="Q321" i="10" s="1"/>
  <c r="H325" i="11"/>
  <c r="Q325" i="11" s="1"/>
  <c r="H317" i="10"/>
  <c r="Q317" i="10" s="1"/>
  <c r="H321" i="11"/>
  <c r="Q321" i="11" s="1"/>
  <c r="H313" i="10"/>
  <c r="Q313" i="10" s="1"/>
  <c r="H317" i="11"/>
  <c r="Q317" i="11" s="1"/>
  <c r="H309" i="10"/>
  <c r="Q309" i="10" s="1"/>
  <c r="H313" i="11"/>
  <c r="Q313" i="11" s="1"/>
  <c r="H305" i="10"/>
  <c r="Q305" i="10" s="1"/>
  <c r="H309" i="11"/>
  <c r="Q309" i="11" s="1"/>
  <c r="H301" i="10"/>
  <c r="Q301" i="10" s="1"/>
  <c r="H305" i="11"/>
  <c r="Q305" i="11" s="1"/>
  <c r="H297" i="10"/>
  <c r="Q297" i="10" s="1"/>
  <c r="H301" i="11"/>
  <c r="Q301" i="11" s="1"/>
  <c r="H293" i="10"/>
  <c r="Q293" i="10" s="1"/>
  <c r="H297" i="11"/>
  <c r="Q297" i="11" s="1"/>
  <c r="H289" i="10"/>
  <c r="Q289" i="10" s="1"/>
  <c r="H293" i="11"/>
  <c r="Q293" i="11" s="1"/>
  <c r="H285" i="10"/>
  <c r="Q285" i="10" s="1"/>
  <c r="H289" i="11"/>
  <c r="Q289" i="11" s="1"/>
  <c r="H281" i="10"/>
  <c r="Q281" i="10" s="1"/>
  <c r="H285" i="11"/>
  <c r="Q285" i="11" s="1"/>
  <c r="H277" i="10"/>
  <c r="Q277" i="10" s="1"/>
  <c r="H281" i="11"/>
  <c r="Q281" i="11" s="1"/>
  <c r="H273" i="10"/>
  <c r="Q273" i="10" s="1"/>
  <c r="H277" i="11"/>
  <c r="Q277" i="11" s="1"/>
  <c r="H269" i="10"/>
  <c r="Q269" i="10" s="1"/>
  <c r="H273" i="11"/>
  <c r="Q273" i="11" s="1"/>
  <c r="H265" i="10"/>
  <c r="Q265" i="10" s="1"/>
  <c r="H269" i="11"/>
  <c r="Q269" i="11" s="1"/>
  <c r="H261" i="10"/>
  <c r="Q261" i="10" s="1"/>
  <c r="H265" i="11"/>
  <c r="Q265" i="11" s="1"/>
  <c r="H257" i="10"/>
  <c r="Q257" i="10" s="1"/>
  <c r="H261" i="11"/>
  <c r="Q261" i="11" s="1"/>
  <c r="H253" i="10"/>
  <c r="Q253" i="10" s="1"/>
  <c r="H257" i="11"/>
  <c r="Q257" i="11" s="1"/>
  <c r="H249" i="10"/>
  <c r="Q249" i="10" s="1"/>
  <c r="H253" i="11"/>
  <c r="Q253" i="11" s="1"/>
  <c r="H245" i="10"/>
  <c r="Q245" i="10" s="1"/>
  <c r="H249" i="11"/>
  <c r="Q249" i="11" s="1"/>
  <c r="H241" i="10"/>
  <c r="Q241" i="10" s="1"/>
  <c r="H245" i="11"/>
  <c r="Q245" i="11" s="1"/>
  <c r="H237" i="10"/>
  <c r="Q237" i="10" s="1"/>
  <c r="H241" i="11"/>
  <c r="Q241" i="11" s="1"/>
  <c r="H233" i="10"/>
  <c r="Q233" i="10" s="1"/>
  <c r="H237" i="11"/>
  <c r="Q237" i="11" s="1"/>
  <c r="H229" i="10"/>
  <c r="Q229" i="10" s="1"/>
  <c r="H233" i="11"/>
  <c r="Q233" i="11" s="1"/>
  <c r="H225" i="10"/>
  <c r="Q225" i="10" s="1"/>
  <c r="H229" i="11"/>
  <c r="Q229" i="11" s="1"/>
  <c r="H221" i="10"/>
  <c r="Q221" i="10" s="1"/>
  <c r="H225" i="11"/>
  <c r="Q225" i="11" s="1"/>
  <c r="H217" i="10"/>
  <c r="Q217" i="10" s="1"/>
  <c r="H221" i="11"/>
  <c r="Q221" i="11" s="1"/>
  <c r="H213" i="10"/>
  <c r="Q213" i="10" s="1"/>
  <c r="H217" i="11"/>
  <c r="Q217" i="11" s="1"/>
  <c r="H209" i="10"/>
  <c r="Q209" i="10" s="1"/>
  <c r="H213" i="11"/>
  <c r="Q213" i="11" s="1"/>
  <c r="H205" i="10"/>
  <c r="Q205" i="10" s="1"/>
  <c r="H209" i="11"/>
  <c r="Q209" i="11" s="1"/>
  <c r="H201" i="10"/>
  <c r="Q201" i="10" s="1"/>
  <c r="H205" i="11"/>
  <c r="Q205" i="11" s="1"/>
  <c r="H197" i="10"/>
  <c r="Q197" i="10" s="1"/>
  <c r="H201" i="11"/>
  <c r="Q201" i="11" s="1"/>
  <c r="H193" i="10"/>
  <c r="Q193" i="10" s="1"/>
  <c r="H197" i="11"/>
  <c r="Q197" i="11" s="1"/>
  <c r="H189" i="10"/>
  <c r="Q189" i="10" s="1"/>
  <c r="H193" i="11"/>
  <c r="Q193" i="11" s="1"/>
  <c r="H185" i="10"/>
  <c r="Q185" i="10" s="1"/>
  <c r="H189" i="11"/>
  <c r="Q189" i="11" s="1"/>
  <c r="H181" i="10"/>
  <c r="Q181" i="10" s="1"/>
  <c r="H185" i="11"/>
  <c r="Q185" i="11" s="1"/>
  <c r="H177" i="10"/>
  <c r="Q177" i="10" s="1"/>
  <c r="H181" i="11"/>
  <c r="Q181" i="11" s="1"/>
  <c r="H173" i="10"/>
  <c r="Q173" i="10" s="1"/>
  <c r="H177" i="11"/>
  <c r="Q177" i="11" s="1"/>
  <c r="H169" i="10"/>
  <c r="Q169" i="10" s="1"/>
  <c r="H173" i="11"/>
  <c r="Q173" i="11" s="1"/>
  <c r="H165" i="10"/>
  <c r="Q165" i="10" s="1"/>
  <c r="H169" i="11"/>
  <c r="Q169" i="11" s="1"/>
  <c r="H161" i="10"/>
  <c r="Q161" i="10" s="1"/>
  <c r="H165" i="11"/>
  <c r="Q165" i="11" s="1"/>
  <c r="H157" i="10"/>
  <c r="Q157" i="10" s="1"/>
  <c r="H161" i="11"/>
  <c r="Q161" i="11" s="1"/>
  <c r="H153" i="10"/>
  <c r="Q153" i="10" s="1"/>
  <c r="H157" i="11"/>
  <c r="Q157" i="11" s="1"/>
  <c r="H149" i="10"/>
  <c r="Q149" i="10" s="1"/>
  <c r="H153" i="11"/>
  <c r="Q153" i="11" s="1"/>
  <c r="H145" i="10"/>
  <c r="Q145" i="10" s="1"/>
  <c r="H149" i="11"/>
  <c r="Q149" i="11" s="1"/>
  <c r="H141" i="10"/>
  <c r="Q141" i="10" s="1"/>
  <c r="H145" i="11"/>
  <c r="Q145" i="11" s="1"/>
  <c r="H137" i="10"/>
  <c r="Q137" i="10" s="1"/>
  <c r="H141" i="11"/>
  <c r="Q141" i="11" s="1"/>
  <c r="H133" i="10"/>
  <c r="Q133" i="10" s="1"/>
  <c r="H137" i="11"/>
  <c r="Q137" i="11" s="1"/>
  <c r="H129" i="10"/>
  <c r="Q129" i="10" s="1"/>
  <c r="H133" i="11"/>
  <c r="Q133" i="11" s="1"/>
  <c r="H125" i="10"/>
  <c r="Q125" i="10" s="1"/>
  <c r="H129" i="11"/>
  <c r="Q129" i="11" s="1"/>
  <c r="H121" i="10"/>
  <c r="Q121" i="10" s="1"/>
  <c r="H125" i="11"/>
  <c r="Q125" i="11" s="1"/>
  <c r="H117" i="10"/>
  <c r="Q117" i="10" s="1"/>
  <c r="H121" i="11"/>
  <c r="Q121" i="11" s="1"/>
  <c r="H113" i="10"/>
  <c r="Q113" i="10" s="1"/>
  <c r="H117" i="11"/>
  <c r="Q117" i="11" s="1"/>
  <c r="H109" i="10"/>
  <c r="Q109" i="10" s="1"/>
  <c r="H113" i="11"/>
  <c r="Q113" i="11" s="1"/>
  <c r="H105" i="10"/>
  <c r="Q105" i="10" s="1"/>
  <c r="H109" i="11"/>
  <c r="Q109" i="11" s="1"/>
  <c r="H101" i="10"/>
  <c r="Q101" i="10" s="1"/>
  <c r="H105" i="11"/>
  <c r="Q105" i="11" s="1"/>
  <c r="H97" i="10"/>
  <c r="Q97" i="10" s="1"/>
  <c r="H101" i="11"/>
  <c r="Q101" i="11" s="1"/>
  <c r="H93" i="10"/>
  <c r="Q93" i="10" s="1"/>
  <c r="H97" i="11"/>
  <c r="Q97" i="11" s="1"/>
  <c r="H89" i="10"/>
  <c r="Q89" i="10" s="1"/>
  <c r="H93" i="11"/>
  <c r="Q93" i="11" s="1"/>
  <c r="H85" i="10"/>
  <c r="Q85" i="10" s="1"/>
  <c r="H89" i="11"/>
  <c r="Q89" i="11" s="1"/>
  <c r="H81" i="10"/>
  <c r="Q81" i="10" s="1"/>
  <c r="H85" i="11"/>
  <c r="Q85" i="11" s="1"/>
  <c r="H77" i="10"/>
  <c r="Q77" i="10" s="1"/>
  <c r="H81" i="11"/>
  <c r="Q81" i="11" s="1"/>
  <c r="H73" i="10"/>
  <c r="Q73" i="10" s="1"/>
  <c r="H77" i="11"/>
  <c r="Q77" i="11" s="1"/>
  <c r="H69" i="10"/>
  <c r="Q69" i="10" s="1"/>
  <c r="H73" i="11"/>
  <c r="Q73" i="11" s="1"/>
  <c r="H65" i="10"/>
  <c r="Q65" i="10" s="1"/>
  <c r="H69" i="11"/>
  <c r="Q69" i="11" s="1"/>
  <c r="H61" i="10"/>
  <c r="Q61" i="10" s="1"/>
  <c r="H65" i="11"/>
  <c r="Q65" i="11" s="1"/>
  <c r="H57" i="10"/>
  <c r="Q57" i="10" s="1"/>
  <c r="H61" i="11"/>
  <c r="Q61" i="11" s="1"/>
  <c r="H53" i="10"/>
  <c r="Q53" i="10" s="1"/>
  <c r="H57" i="11"/>
  <c r="Q57" i="11" s="1"/>
  <c r="H49" i="10"/>
  <c r="Q49" i="10" s="1"/>
  <c r="H53" i="11"/>
  <c r="Q53" i="11" s="1"/>
  <c r="H45" i="10"/>
  <c r="Q45" i="10" s="1"/>
  <c r="H49" i="11"/>
  <c r="Q49" i="11" s="1"/>
  <c r="H41" i="10"/>
  <c r="Q41" i="10" s="1"/>
  <c r="H45" i="11"/>
  <c r="Q45" i="11" s="1"/>
  <c r="H37" i="10"/>
  <c r="Q37" i="10" s="1"/>
  <c r="H41" i="11"/>
  <c r="Q41" i="11" s="1"/>
  <c r="H33" i="10"/>
  <c r="Q33" i="10" s="1"/>
  <c r="H37" i="11"/>
  <c r="Q37" i="11" s="1"/>
  <c r="H29" i="10"/>
  <c r="Q29" i="10" s="1"/>
  <c r="H33" i="11"/>
  <c r="Q33" i="11" s="1"/>
  <c r="H25" i="10"/>
  <c r="Q25" i="10" s="1"/>
  <c r="H29" i="11"/>
  <c r="Q29" i="11" s="1"/>
  <c r="H21" i="10"/>
  <c r="Q21" i="10" s="1"/>
  <c r="H25" i="11"/>
  <c r="Q25" i="11" s="1"/>
  <c r="H17" i="10"/>
  <c r="Q17" i="10" s="1"/>
  <c r="H21" i="11"/>
  <c r="Q21" i="11" s="1"/>
  <c r="H13" i="10"/>
  <c r="Q13" i="10" s="1"/>
  <c r="H17" i="11"/>
  <c r="Q17" i="11" s="1"/>
  <c r="H9" i="10"/>
  <c r="Q9" i="10" s="1"/>
  <c r="H13" i="11"/>
  <c r="Q13" i="11" s="1"/>
  <c r="H9" i="11"/>
  <c r="Q9" i="11" s="1"/>
  <c r="H5" i="10"/>
  <c r="Q5" i="10" s="1"/>
  <c r="H5" i="11"/>
  <c r="Q5" i="11" s="1"/>
  <c r="C2" i="10"/>
  <c r="K2" i="10" s="1"/>
  <c r="N2" i="10" s="1"/>
  <c r="C2" i="11"/>
  <c r="K2" i="11" s="1"/>
  <c r="N2" i="11" s="1"/>
  <c r="S2" i="11" s="1"/>
  <c r="R114" i="10"/>
  <c r="R324" i="10"/>
  <c r="R212" i="10"/>
  <c r="R100" i="10"/>
  <c r="R215" i="10"/>
  <c r="T215" i="10" s="1"/>
  <c r="R87" i="10"/>
  <c r="T87" i="10" s="1"/>
  <c r="N9" i="10"/>
  <c r="N213" i="10"/>
  <c r="N141" i="10"/>
  <c r="N182" i="10"/>
  <c r="N29" i="10"/>
  <c r="N183" i="10"/>
  <c r="N69" i="10"/>
  <c r="N38" i="10"/>
  <c r="N102" i="10"/>
  <c r="N166" i="10"/>
  <c r="N15" i="10"/>
  <c r="N207" i="10"/>
  <c r="N40" i="10"/>
  <c r="N112" i="10"/>
  <c r="N128" i="10"/>
  <c r="N144" i="10"/>
  <c r="N176" i="10"/>
  <c r="N192" i="10"/>
  <c r="N224" i="10"/>
  <c r="N288" i="10"/>
  <c r="N304" i="10"/>
  <c r="N162" i="10"/>
  <c r="N214" i="10"/>
  <c r="N278" i="10"/>
  <c r="N326" i="10"/>
  <c r="N342" i="10"/>
  <c r="N247" i="10"/>
  <c r="N47" i="10"/>
  <c r="N204" i="10"/>
  <c r="N181" i="10"/>
  <c r="N279" i="10"/>
  <c r="N151" i="10"/>
  <c r="N349" i="10"/>
  <c r="N215" i="10"/>
  <c r="N54" i="10"/>
  <c r="N118" i="10"/>
  <c r="N311" i="10"/>
  <c r="N127" i="10"/>
  <c r="N312" i="10"/>
  <c r="N245" i="10"/>
  <c r="N263" i="10"/>
  <c r="N194" i="10"/>
  <c r="N143" i="10"/>
  <c r="N319" i="10"/>
  <c r="N52" i="10"/>
  <c r="N100" i="10"/>
  <c r="N104" i="10"/>
  <c r="N308" i="10"/>
  <c r="A252" i="6"/>
  <c r="A334" i="6"/>
  <c r="E334" i="6" s="1"/>
  <c r="A325" i="6"/>
  <c r="C325" i="6" s="1"/>
  <c r="A243" i="6"/>
  <c r="C243" i="6" s="1"/>
  <c r="A286" i="6"/>
  <c r="A354" i="6"/>
  <c r="E354" i="6" s="1"/>
  <c r="A355" i="6"/>
  <c r="G355" i="6" s="1"/>
  <c r="A244" i="6"/>
  <c r="C244" i="6" s="1"/>
  <c r="A2" i="6"/>
  <c r="A3" i="6"/>
  <c r="A283" i="6"/>
  <c r="G283" i="6" s="1"/>
  <c r="A4" i="6"/>
  <c r="C4" i="6" s="1"/>
  <c r="A5" i="6"/>
  <c r="A6" i="6"/>
  <c r="A256" i="6"/>
  <c r="A255" i="6"/>
  <c r="C255" i="6" s="1"/>
  <c r="A281" i="6"/>
  <c r="A7" i="6"/>
  <c r="E7" i="6" s="1"/>
  <c r="A8" i="6"/>
  <c r="C8" i="6" s="1"/>
  <c r="A9" i="6"/>
  <c r="C9" i="6" s="1"/>
  <c r="A10" i="6"/>
  <c r="K10" i="6" s="1"/>
  <c r="A11" i="6"/>
  <c r="A12" i="6"/>
  <c r="I12" i="6" s="1"/>
  <c r="A13" i="6"/>
  <c r="C13" i="6" s="1"/>
  <c r="A14" i="6"/>
  <c r="A15" i="6"/>
  <c r="G15" i="6" s="1"/>
  <c r="A16" i="6"/>
  <c r="C16" i="6" s="1"/>
  <c r="A353" i="6"/>
  <c r="C353" i="6" s="1"/>
  <c r="A17" i="6"/>
  <c r="A18" i="6"/>
  <c r="A19" i="6"/>
  <c r="G19" i="6" s="1"/>
  <c r="A20" i="6"/>
  <c r="C20" i="6" s="1"/>
  <c r="A317" i="6"/>
  <c r="I317" i="6" s="1"/>
  <c r="A265" i="6"/>
  <c r="A21" i="6"/>
  <c r="C21" i="6" s="1"/>
  <c r="A22" i="6"/>
  <c r="C22" i="6" s="1"/>
  <c r="A23" i="6"/>
  <c r="A24" i="6"/>
  <c r="E24" i="6" s="1"/>
  <c r="A25" i="6"/>
  <c r="G25" i="6" s="1"/>
  <c r="A26" i="6"/>
  <c r="C26" i="6" s="1"/>
  <c r="A27" i="6"/>
  <c r="A28" i="6"/>
  <c r="E28" i="6" s="1"/>
  <c r="A29" i="6"/>
  <c r="C29" i="6" s="1"/>
  <c r="A299" i="6"/>
  <c r="C299" i="6" s="1"/>
  <c r="A30" i="6"/>
  <c r="A31" i="6"/>
  <c r="A287" i="6"/>
  <c r="G287" i="6" s="1"/>
  <c r="A342" i="6"/>
  <c r="C342" i="6" s="1"/>
  <c r="A300" i="6"/>
  <c r="I300" i="6" s="1"/>
  <c r="A32" i="6"/>
  <c r="A33" i="6"/>
  <c r="C33" i="6" s="1"/>
  <c r="A34" i="6"/>
  <c r="C34" i="6" s="1"/>
  <c r="A35" i="6"/>
  <c r="A340" i="6"/>
  <c r="A36" i="6"/>
  <c r="G36" i="6" s="1"/>
  <c r="A37" i="6"/>
  <c r="C37" i="6" s="1"/>
  <c r="A38" i="6"/>
  <c r="A292" i="6"/>
  <c r="G292" i="6" s="1"/>
  <c r="A39" i="6"/>
  <c r="O39" i="6" s="1"/>
  <c r="A40" i="6"/>
  <c r="C40" i="6" s="1"/>
  <c r="A41" i="6"/>
  <c r="A42" i="6"/>
  <c r="A43" i="6"/>
  <c r="G43" i="6" s="1"/>
  <c r="A44" i="6"/>
  <c r="C44" i="6" s="1"/>
  <c r="A291" i="6"/>
  <c r="I291" i="6" s="1"/>
  <c r="A45" i="6"/>
  <c r="A332" i="6"/>
  <c r="C332" i="6" s="1"/>
  <c r="A46" i="6"/>
  <c r="C46" i="6" s="1"/>
  <c r="A47" i="6"/>
  <c r="A316" i="6"/>
  <c r="E316" i="6" s="1"/>
  <c r="A48" i="6"/>
  <c r="G48" i="6" s="1"/>
  <c r="A49" i="6"/>
  <c r="C49" i="6" s="1"/>
  <c r="A50" i="6"/>
  <c r="A51" i="6"/>
  <c r="A52" i="6"/>
  <c r="C52" i="6" s="1"/>
  <c r="A53" i="6"/>
  <c r="C53" i="6" s="1"/>
  <c r="A54" i="6"/>
  <c r="A55" i="6"/>
  <c r="A56" i="6"/>
  <c r="G56" i="6" s="1"/>
  <c r="A57" i="6"/>
  <c r="C57" i="6" s="1"/>
  <c r="A58" i="6"/>
  <c r="I58" i="6" s="1"/>
  <c r="A59" i="6"/>
  <c r="A338" i="6"/>
  <c r="C338" i="6" s="1"/>
  <c r="A267" i="6"/>
  <c r="C267" i="6" s="1"/>
  <c r="A60" i="6"/>
  <c r="K60" i="6" s="1"/>
  <c r="A245" i="6"/>
  <c r="E245" i="6" s="1"/>
  <c r="A61" i="6"/>
  <c r="G61" i="6" s="1"/>
  <c r="A311" i="6"/>
  <c r="C311" i="6" s="1"/>
  <c r="A309" i="6"/>
  <c r="M309" i="6" s="1"/>
  <c r="A62" i="6"/>
  <c r="A63" i="6"/>
  <c r="C63" i="6" s="1"/>
  <c r="A64" i="6"/>
  <c r="C64" i="6" s="1"/>
  <c r="A65" i="6"/>
  <c r="A66" i="6"/>
  <c r="A67" i="6"/>
  <c r="G67" i="6" s="1"/>
  <c r="A68" i="6"/>
  <c r="C68" i="6" s="1"/>
  <c r="A69" i="6"/>
  <c r="I69" i="6" s="1"/>
  <c r="A70" i="6"/>
  <c r="E70" i="6" s="1"/>
  <c r="A71" i="6"/>
  <c r="C71" i="6" s="1"/>
  <c r="A72" i="6"/>
  <c r="C72" i="6" s="1"/>
  <c r="A73" i="6"/>
  <c r="A344" i="6"/>
  <c r="E344" i="6" s="1"/>
  <c r="A74" i="6"/>
  <c r="G74" i="6" s="1"/>
  <c r="A75" i="6"/>
  <c r="C75" i="6" s="1"/>
  <c r="A76" i="6"/>
  <c r="A77" i="6"/>
  <c r="A78" i="6"/>
  <c r="C78" i="6" s="1"/>
  <c r="A79" i="6"/>
  <c r="C79" i="6" s="1"/>
  <c r="A80" i="6"/>
  <c r="A327" i="6"/>
  <c r="A81" i="6"/>
  <c r="G81" i="6" s="1"/>
  <c r="A82" i="6"/>
  <c r="C82" i="6" s="1"/>
  <c r="A83" i="6"/>
  <c r="I83" i="6" s="1"/>
  <c r="A84" i="6"/>
  <c r="A85" i="6"/>
  <c r="C85" i="6" s="1"/>
  <c r="A329" i="6"/>
  <c r="C329" i="6" s="1"/>
  <c r="A301" i="6"/>
  <c r="A318" i="6"/>
  <c r="A319" i="6"/>
  <c r="G319" i="6" s="1"/>
  <c r="A86" i="6"/>
  <c r="C86" i="6" s="1"/>
  <c r="A87" i="6"/>
  <c r="A88" i="6"/>
  <c r="E88" i="6" s="1"/>
  <c r="A89" i="6"/>
  <c r="O89" i="6" s="1"/>
  <c r="A90" i="6"/>
  <c r="C90" i="6" s="1"/>
  <c r="A91" i="6"/>
  <c r="A92" i="6"/>
  <c r="A93" i="6"/>
  <c r="G93" i="6" s="1"/>
  <c r="A94" i="6"/>
  <c r="C94" i="6" s="1"/>
  <c r="A335" i="6"/>
  <c r="I335" i="6" s="1"/>
  <c r="A95" i="6"/>
  <c r="E95" i="6" s="1"/>
  <c r="A308" i="6"/>
  <c r="C308" i="6" s="1"/>
  <c r="A302" i="6"/>
  <c r="C302" i="6" s="1"/>
  <c r="A96" i="6"/>
  <c r="A97" i="6"/>
  <c r="A320" i="6"/>
  <c r="G320" i="6" s="1"/>
  <c r="A321" i="6"/>
  <c r="C321" i="6" s="1"/>
  <c r="A268" i="6"/>
  <c r="A98" i="6"/>
  <c r="E98" i="6" s="1"/>
  <c r="A99" i="6"/>
  <c r="C99" i="6" s="1"/>
  <c r="A100" i="6"/>
  <c r="C100" i="6" s="1"/>
  <c r="A101" i="6"/>
  <c r="A102" i="6"/>
  <c r="A103" i="6"/>
  <c r="G103" i="6" s="1"/>
  <c r="A307" i="6"/>
  <c r="C307" i="6" s="1"/>
  <c r="A280" i="6"/>
  <c r="I280" i="6" s="1"/>
  <c r="A104" i="6"/>
  <c r="A105" i="6"/>
  <c r="C105" i="6" s="1"/>
  <c r="A249" i="6"/>
  <c r="C249" i="6" s="1"/>
  <c r="A297" i="6"/>
  <c r="K297" i="6" s="1"/>
  <c r="A336" i="6"/>
  <c r="A106" i="6"/>
  <c r="G106" i="6" s="1"/>
  <c r="A107" i="6"/>
  <c r="G107" i="6" s="1"/>
  <c r="A108" i="6"/>
  <c r="A109" i="6"/>
  <c r="A258" i="6"/>
  <c r="G258" i="6" s="1"/>
  <c r="A254" i="6"/>
  <c r="G254" i="6" s="1"/>
  <c r="A250" i="6"/>
  <c r="A110" i="6"/>
  <c r="A111" i="6"/>
  <c r="G111" i="6" s="1"/>
  <c r="A310" i="6"/>
  <c r="G310" i="6" s="1"/>
  <c r="A269" i="6"/>
  <c r="I269" i="6" s="1"/>
  <c r="A112" i="6"/>
  <c r="A113" i="6"/>
  <c r="G113" i="6" s="1"/>
  <c r="A279" i="6"/>
  <c r="G279" i="6" s="1"/>
  <c r="A114" i="6"/>
  <c r="A115" i="6"/>
  <c r="E115" i="6" s="1"/>
  <c r="A312" i="6"/>
  <c r="G312" i="6" s="1"/>
  <c r="A246" i="6"/>
  <c r="G246" i="6" s="1"/>
  <c r="A116" i="6"/>
  <c r="A296" i="6"/>
  <c r="E296" i="6" s="1"/>
  <c r="A350" i="6"/>
  <c r="G350" i="6" s="1"/>
  <c r="A284" i="6"/>
  <c r="G284" i="6" s="1"/>
  <c r="A117" i="6"/>
  <c r="A118" i="6"/>
  <c r="A333" i="6"/>
  <c r="G333" i="6" s="1"/>
  <c r="A119" i="6"/>
  <c r="G119" i="6" s="1"/>
  <c r="A120" i="6"/>
  <c r="I120" i="6" s="1"/>
  <c r="A121" i="6"/>
  <c r="E121" i="6" s="1"/>
  <c r="A122" i="6"/>
  <c r="G122" i="6" s="1"/>
  <c r="A266" i="6"/>
  <c r="G266" i="6" s="1"/>
  <c r="A123" i="6"/>
  <c r="A124" i="6"/>
  <c r="E124" i="6" s="1"/>
  <c r="A125" i="6"/>
  <c r="G125" i="6" s="1"/>
  <c r="A126" i="6"/>
  <c r="G126" i="6" s="1"/>
  <c r="A127" i="6"/>
  <c r="A128" i="6"/>
  <c r="A347" i="6"/>
  <c r="A129" i="6"/>
  <c r="G129" i="6" s="1"/>
  <c r="A130" i="6"/>
  <c r="A293" i="6"/>
  <c r="A270" i="6"/>
  <c r="G270" i="6" s="1"/>
  <c r="A131" i="6"/>
  <c r="G131" i="6" s="1"/>
  <c r="A341" i="6"/>
  <c r="I341" i="6" s="1"/>
  <c r="A132" i="6"/>
  <c r="A133" i="6"/>
  <c r="G133" i="6" s="1"/>
  <c r="A134" i="6"/>
  <c r="G134" i="6" s="1"/>
  <c r="A135" i="6"/>
  <c r="A136" i="6"/>
  <c r="E136" i="6" s="1"/>
  <c r="A137" i="6"/>
  <c r="G137" i="6" s="1"/>
  <c r="A138" i="6"/>
  <c r="G138" i="6" s="1"/>
  <c r="A139" i="6"/>
  <c r="A140" i="6"/>
  <c r="A141" i="6"/>
  <c r="G141" i="6" s="1"/>
  <c r="A313" i="6"/>
  <c r="G313" i="6" s="1"/>
  <c r="A142" i="6"/>
  <c r="A143" i="6"/>
  <c r="A144" i="6"/>
  <c r="G144" i="6" s="1"/>
  <c r="A253" i="6"/>
  <c r="G253" i="6" s="1"/>
  <c r="A145" i="6"/>
  <c r="I145" i="6" s="1"/>
  <c r="A146" i="6"/>
  <c r="E146" i="6" s="1"/>
  <c r="A147" i="6"/>
  <c r="G147" i="6" s="1"/>
  <c r="A148" i="6"/>
  <c r="G148" i="6" s="1"/>
  <c r="A351" i="6"/>
  <c r="K351" i="6" s="1"/>
  <c r="A288" i="6"/>
  <c r="E288" i="6" s="1"/>
  <c r="A289" i="6"/>
  <c r="G289" i="6" s="1"/>
  <c r="A349" i="6"/>
  <c r="G349" i="6" s="1"/>
  <c r="A149" i="6"/>
  <c r="A150" i="6"/>
  <c r="A151" i="6"/>
  <c r="G151" i="6" s="1"/>
  <c r="A294" i="6"/>
  <c r="G294" i="6" s="1"/>
  <c r="A152" i="6"/>
  <c r="A153" i="6"/>
  <c r="A154" i="6"/>
  <c r="G154" i="6" s="1"/>
  <c r="A343" i="6"/>
  <c r="G343" i="6" s="1"/>
  <c r="A155" i="6"/>
  <c r="I155" i="6" s="1"/>
  <c r="A263" i="6"/>
  <c r="A262" i="6"/>
  <c r="G262" i="6" s="1"/>
  <c r="A156" i="6"/>
  <c r="G156" i="6" s="1"/>
  <c r="A157" i="6"/>
  <c r="A158" i="6"/>
  <c r="E158" i="6" s="1"/>
  <c r="A159" i="6"/>
  <c r="G159" i="6" s="1"/>
  <c r="A160" i="6"/>
  <c r="G160" i="6" s="1"/>
  <c r="A330" i="6"/>
  <c r="A282" i="6"/>
  <c r="A161" i="6"/>
  <c r="G161" i="6" s="1"/>
  <c r="A257" i="6"/>
  <c r="G257" i="6" s="1"/>
  <c r="A162" i="6"/>
  <c r="M162" i="6" s="1"/>
  <c r="A259" i="6"/>
  <c r="A163" i="6"/>
  <c r="G163" i="6" s="1"/>
  <c r="A164" i="6"/>
  <c r="G164" i="6" s="1"/>
  <c r="A165" i="6"/>
  <c r="I165" i="6" s="1"/>
  <c r="A260" i="6"/>
  <c r="E260" i="6" s="1"/>
  <c r="A251" i="6"/>
  <c r="G251" i="6" s="1"/>
  <c r="A166" i="6"/>
  <c r="G166" i="6" s="1"/>
  <c r="A167" i="6"/>
  <c r="A168" i="6"/>
  <c r="E168" i="6" s="1"/>
  <c r="A322" i="6"/>
  <c r="G322" i="6" s="1"/>
  <c r="A337" i="6"/>
  <c r="G337" i="6" s="1"/>
  <c r="A295" i="6"/>
  <c r="A169" i="6"/>
  <c r="A170" i="6"/>
  <c r="G170" i="6" s="1"/>
  <c r="A171" i="6"/>
  <c r="G171" i="6" s="1"/>
  <c r="A172" i="6"/>
  <c r="A173" i="6"/>
  <c r="A174" i="6"/>
  <c r="G174" i="6" s="1"/>
  <c r="A175" i="6"/>
  <c r="G175" i="6" s="1"/>
  <c r="A176" i="6"/>
  <c r="I176" i="6" s="1"/>
  <c r="A177" i="6"/>
  <c r="A178" i="6"/>
  <c r="G178" i="6" s="1"/>
  <c r="A247" i="6"/>
  <c r="G247" i="6" s="1"/>
  <c r="A179" i="6"/>
  <c r="A278" i="6"/>
  <c r="A180" i="6"/>
  <c r="G180" i="6" s="1"/>
  <c r="A181" i="6"/>
  <c r="G181" i="6" s="1"/>
  <c r="A182" i="6"/>
  <c r="K182" i="6" s="1"/>
  <c r="A183" i="6"/>
  <c r="E183" i="6" s="1"/>
  <c r="A323" i="6"/>
  <c r="G323" i="6" s="1"/>
  <c r="A184" i="6"/>
  <c r="G184" i="6" s="1"/>
  <c r="A185" i="6"/>
  <c r="A186" i="6"/>
  <c r="A187" i="6"/>
  <c r="G187" i="6" s="1"/>
  <c r="A188" i="6"/>
  <c r="G188" i="6" s="1"/>
  <c r="A271" i="6"/>
  <c r="I271" i="6" s="1"/>
  <c r="A189" i="6"/>
  <c r="E189" i="6" s="1"/>
  <c r="A190" i="6"/>
  <c r="G190" i="6" s="1"/>
  <c r="A264" i="6"/>
  <c r="G264" i="6" s="1"/>
  <c r="A303" i="6"/>
  <c r="A304" i="6"/>
  <c r="A285" i="6"/>
  <c r="M285" i="6" s="1"/>
  <c r="A305" i="6"/>
  <c r="G305" i="6" s="1"/>
  <c r="A290" i="6"/>
  <c r="A191" i="6"/>
  <c r="A192" i="6"/>
  <c r="G192" i="6" s="1"/>
  <c r="A193" i="6"/>
  <c r="G193" i="6" s="1"/>
  <c r="A272" i="6"/>
  <c r="A194" i="6"/>
  <c r="A275" i="6"/>
  <c r="G275" i="6" s="1"/>
  <c r="A195" i="6"/>
  <c r="G195" i="6" s="1"/>
  <c r="A196" i="6"/>
  <c r="I196" i="6" s="1"/>
  <c r="A197" i="6"/>
  <c r="A198" i="6"/>
  <c r="G198" i="6" s="1"/>
  <c r="A199" i="6"/>
  <c r="G199" i="6" s="1"/>
  <c r="A328" i="6"/>
  <c r="A200" i="6"/>
  <c r="A314" i="6"/>
  <c r="M314" i="6" s="1"/>
  <c r="A201" i="6"/>
  <c r="G201" i="6" s="1"/>
  <c r="A202" i="6"/>
  <c r="K202" i="6" s="1"/>
  <c r="A331" i="6"/>
  <c r="E331" i="6" s="1"/>
  <c r="A352" i="6"/>
  <c r="G352" i="6" s="1"/>
  <c r="A273" i="6"/>
  <c r="G273" i="6" s="1"/>
  <c r="A203" i="6"/>
  <c r="A204" i="6"/>
  <c r="A205" i="6"/>
  <c r="G205" i="6" s="1"/>
  <c r="A206" i="6"/>
  <c r="G206" i="6" s="1"/>
  <c r="A207" i="6"/>
  <c r="I207" i="6" s="1"/>
  <c r="A208" i="6"/>
  <c r="A209" i="6"/>
  <c r="G209" i="6" s="1"/>
  <c r="A210" i="6"/>
  <c r="G210" i="6" s="1"/>
  <c r="A211" i="6"/>
  <c r="A212" i="6"/>
  <c r="E212" i="6" s="1"/>
  <c r="A213" i="6"/>
  <c r="G213" i="6" s="1"/>
  <c r="A248" i="6"/>
  <c r="G248" i="6" s="1"/>
  <c r="A214" i="6"/>
  <c r="A345" i="6"/>
  <c r="E345" i="6" s="1"/>
  <c r="A324" i="6"/>
  <c r="O324" i="6" s="1"/>
  <c r="A215" i="6"/>
  <c r="G215" i="6" s="1"/>
  <c r="A216" i="6"/>
  <c r="A217" i="6"/>
  <c r="A218" i="6"/>
  <c r="G218" i="6" s="1"/>
  <c r="A348" i="6"/>
  <c r="G348" i="6" s="1"/>
  <c r="A274" i="6"/>
  <c r="I274" i="6" s="1"/>
  <c r="A219" i="6"/>
  <c r="A277" i="6"/>
  <c r="G277" i="6" s="1"/>
  <c r="A220" i="6"/>
  <c r="G220" i="6" s="1"/>
  <c r="A221" i="6"/>
  <c r="A222" i="6"/>
  <c r="E222" i="6" s="1"/>
  <c r="A223" i="6"/>
  <c r="G223" i="6" s="1"/>
  <c r="A224" i="6"/>
  <c r="G224" i="6" s="1"/>
  <c r="A225" i="6"/>
  <c r="K225" i="6" s="1"/>
  <c r="A261" i="6"/>
  <c r="A226" i="6"/>
  <c r="G226" i="6" s="1"/>
  <c r="A339" i="6"/>
  <c r="G339" i="6" s="1"/>
  <c r="A227" i="6"/>
  <c r="A315" i="6"/>
  <c r="A228" i="6"/>
  <c r="G228" i="6" s="1"/>
  <c r="A346" i="6"/>
  <c r="G346" i="6" s="1"/>
  <c r="A229" i="6"/>
  <c r="I229" i="6" s="1"/>
  <c r="A306" i="6"/>
  <c r="E306" i="6" s="1"/>
  <c r="A230" i="6"/>
  <c r="G230" i="6" s="1"/>
  <c r="A231" i="6"/>
  <c r="G231" i="6" s="1"/>
  <c r="A232" i="6"/>
  <c r="A233" i="6"/>
  <c r="E233" i="6" s="1"/>
  <c r="A234" i="6"/>
  <c r="M234" i="6" s="1"/>
  <c r="A326" i="6"/>
  <c r="G326" i="6" s="1"/>
  <c r="A235" i="6"/>
  <c r="A236" i="6"/>
  <c r="A237" i="6"/>
  <c r="G237" i="6" s="1"/>
  <c r="A238" i="6"/>
  <c r="G238" i="6" s="1"/>
  <c r="A239" i="6"/>
  <c r="A240" i="6"/>
  <c r="A241" i="6"/>
  <c r="G241" i="6" s="1"/>
  <c r="A242" i="6"/>
  <c r="G242" i="6" s="1"/>
  <c r="A298" i="6"/>
  <c r="I298" i="6" s="1"/>
  <c r="A276" i="6"/>
  <c r="F2" i="6"/>
  <c r="H2" i="6"/>
  <c r="J2" i="6"/>
  <c r="L2" i="6"/>
  <c r="B21" i="6"/>
  <c r="B25" i="6"/>
  <c r="F42" i="6"/>
  <c r="J43" i="6"/>
  <c r="F44" i="6"/>
  <c r="J45" i="6"/>
  <c r="F46" i="6"/>
  <c r="J47" i="6"/>
  <c r="F48" i="6"/>
  <c r="J49" i="6"/>
  <c r="F50" i="6"/>
  <c r="J51" i="6"/>
  <c r="F52" i="6"/>
  <c r="J53" i="6"/>
  <c r="F54" i="6"/>
  <c r="B35" i="6"/>
  <c r="J55" i="6"/>
  <c r="F56" i="6"/>
  <c r="J57" i="6"/>
  <c r="F58" i="6"/>
  <c r="J59" i="6"/>
  <c r="F60" i="6"/>
  <c r="B39" i="6"/>
  <c r="J61" i="6"/>
  <c r="F62" i="6"/>
  <c r="B41" i="6"/>
  <c r="J63" i="6"/>
  <c r="F64" i="6"/>
  <c r="J65" i="6"/>
  <c r="F66" i="6"/>
  <c r="J67" i="6"/>
  <c r="F68" i="6"/>
  <c r="J69" i="6"/>
  <c r="F70" i="6"/>
  <c r="B47" i="6"/>
  <c r="J71" i="6"/>
  <c r="F72" i="6"/>
  <c r="J73" i="6"/>
  <c r="F74" i="6"/>
  <c r="J75" i="6"/>
  <c r="F76" i="6"/>
  <c r="J77" i="6"/>
  <c r="L77" i="6"/>
  <c r="F78" i="6"/>
  <c r="H78" i="6"/>
  <c r="J79" i="6"/>
  <c r="L79" i="6"/>
  <c r="F80" i="6"/>
  <c r="H80" i="6"/>
  <c r="J81" i="6"/>
  <c r="L81" i="6"/>
  <c r="F82" i="6"/>
  <c r="H82" i="6"/>
  <c r="J83" i="6"/>
  <c r="L83" i="6"/>
  <c r="F84" i="6"/>
  <c r="H84" i="6"/>
  <c r="J85" i="6"/>
  <c r="L85" i="6"/>
  <c r="F86" i="6"/>
  <c r="H86" i="6"/>
  <c r="J87" i="6"/>
  <c r="L87" i="6"/>
  <c r="F88" i="6"/>
  <c r="H88" i="6"/>
  <c r="B61" i="6"/>
  <c r="J89" i="6"/>
  <c r="L89" i="6"/>
  <c r="F90" i="6"/>
  <c r="H90" i="6"/>
  <c r="J91" i="6"/>
  <c r="L91" i="6"/>
  <c r="F92" i="6"/>
  <c r="H92" i="6"/>
  <c r="D63" i="6"/>
  <c r="J93" i="6"/>
  <c r="L93" i="6"/>
  <c r="F94" i="6"/>
  <c r="H94" i="6"/>
  <c r="D65" i="6"/>
  <c r="J95" i="6"/>
  <c r="L95" i="6"/>
  <c r="F96" i="6"/>
  <c r="H96" i="6"/>
  <c r="D67" i="6"/>
  <c r="J97" i="6"/>
  <c r="L97" i="6"/>
  <c r="F98" i="6"/>
  <c r="H98" i="6"/>
  <c r="D69" i="6"/>
  <c r="J99" i="6"/>
  <c r="L99" i="6"/>
  <c r="F100" i="6"/>
  <c r="H100" i="6"/>
  <c r="B71" i="6"/>
  <c r="D71" i="6"/>
  <c r="J101" i="6"/>
  <c r="L101" i="6"/>
  <c r="F102" i="6"/>
  <c r="H102" i="6"/>
  <c r="D73" i="6"/>
  <c r="J103" i="6"/>
  <c r="L103" i="6"/>
  <c r="F104" i="6"/>
  <c r="H104" i="6"/>
  <c r="J105" i="6"/>
  <c r="L105" i="6"/>
  <c r="F106" i="6"/>
  <c r="H106" i="6"/>
  <c r="J107" i="6"/>
  <c r="L107" i="6"/>
  <c r="F108" i="6"/>
  <c r="H108" i="6"/>
  <c r="J109" i="6"/>
  <c r="L109" i="6"/>
  <c r="F110" i="6"/>
  <c r="H110" i="6"/>
  <c r="J111" i="6"/>
  <c r="L111" i="6"/>
  <c r="F112" i="6"/>
  <c r="H112" i="6"/>
  <c r="B81" i="6"/>
  <c r="J113" i="6"/>
  <c r="L113" i="6"/>
  <c r="F114" i="6"/>
  <c r="H114" i="6"/>
  <c r="J115" i="6"/>
  <c r="L115" i="6"/>
  <c r="F116" i="6"/>
  <c r="H116" i="6"/>
  <c r="B85" i="6"/>
  <c r="J117" i="6"/>
  <c r="L117" i="6"/>
  <c r="F118" i="6"/>
  <c r="H118" i="6"/>
  <c r="J119" i="6"/>
  <c r="L119" i="6"/>
  <c r="F120" i="6"/>
  <c r="H120" i="6"/>
  <c r="J121" i="6"/>
  <c r="L121" i="6"/>
  <c r="F122" i="6"/>
  <c r="H122" i="6"/>
  <c r="D87" i="6"/>
  <c r="J123" i="6"/>
  <c r="L123" i="6"/>
  <c r="F124" i="6"/>
  <c r="H124" i="6"/>
  <c r="B89" i="6"/>
  <c r="D89" i="6"/>
  <c r="J125" i="6"/>
  <c r="L125" i="6"/>
  <c r="F126" i="6"/>
  <c r="H126" i="6"/>
  <c r="D91" i="6"/>
  <c r="J127" i="6"/>
  <c r="L127" i="6"/>
  <c r="F128" i="6"/>
  <c r="H128" i="6"/>
  <c r="B93" i="6"/>
  <c r="D93" i="6"/>
  <c r="J129" i="6"/>
  <c r="L129" i="6"/>
  <c r="F130" i="6"/>
  <c r="H130" i="6"/>
  <c r="J131" i="6"/>
  <c r="L131" i="6"/>
  <c r="F132" i="6"/>
  <c r="H132" i="6"/>
  <c r="J133" i="6"/>
  <c r="L133" i="6"/>
  <c r="F134" i="6"/>
  <c r="H134" i="6"/>
  <c r="J135" i="6"/>
  <c r="L135" i="6"/>
  <c r="F136" i="6"/>
  <c r="H136" i="6"/>
  <c r="J137" i="6"/>
  <c r="L137" i="6"/>
  <c r="F138" i="6"/>
  <c r="H138" i="6"/>
  <c r="J139" i="6"/>
  <c r="L139" i="6"/>
  <c r="F140" i="6"/>
  <c r="H140" i="6"/>
  <c r="D99" i="6"/>
  <c r="J141" i="6"/>
  <c r="L141" i="6"/>
  <c r="F142" i="6"/>
  <c r="H142" i="6"/>
  <c r="B101" i="6"/>
  <c r="J143" i="6"/>
  <c r="L143" i="6"/>
  <c r="F144" i="6"/>
  <c r="H144" i="6"/>
  <c r="J145" i="6"/>
  <c r="L145" i="6"/>
  <c r="F146" i="6"/>
  <c r="H146" i="6"/>
  <c r="J147" i="6"/>
  <c r="L147" i="6"/>
  <c r="F148" i="6"/>
  <c r="H148" i="6"/>
  <c r="J149" i="6"/>
  <c r="L149" i="6"/>
  <c r="F150" i="6"/>
  <c r="H150" i="6"/>
  <c r="J151" i="6"/>
  <c r="L151" i="6"/>
  <c r="F152" i="6"/>
  <c r="H152" i="6"/>
  <c r="J153" i="6"/>
  <c r="L153" i="6"/>
  <c r="F154" i="6"/>
  <c r="H154" i="6"/>
  <c r="J155" i="6"/>
  <c r="L155" i="6"/>
  <c r="F156" i="6"/>
  <c r="H156" i="6"/>
  <c r="J157" i="6"/>
  <c r="L157" i="6"/>
  <c r="F158" i="6"/>
  <c r="H158" i="6"/>
  <c r="J159" i="6"/>
  <c r="L159" i="6"/>
  <c r="F160" i="6"/>
  <c r="H160" i="6"/>
  <c r="B111" i="6"/>
  <c r="D111" i="6"/>
  <c r="J161" i="6"/>
  <c r="L161" i="6"/>
  <c r="F162" i="6"/>
  <c r="H162" i="6"/>
  <c r="J163" i="6"/>
  <c r="L163" i="6"/>
  <c r="F164" i="6"/>
  <c r="H164" i="6"/>
  <c r="D113" i="6"/>
  <c r="J165" i="6"/>
  <c r="L165" i="6"/>
  <c r="F166" i="6"/>
  <c r="H166" i="6"/>
  <c r="J167" i="6"/>
  <c r="L167" i="6"/>
  <c r="F168" i="6"/>
  <c r="H168" i="6"/>
  <c r="J169" i="6"/>
  <c r="L169" i="6"/>
  <c r="F170" i="6"/>
  <c r="H170" i="6"/>
  <c r="J171" i="6"/>
  <c r="L171" i="6"/>
  <c r="F172" i="6"/>
  <c r="H172" i="6"/>
  <c r="J173" i="6"/>
  <c r="L173" i="6"/>
  <c r="F174" i="6"/>
  <c r="H174" i="6"/>
  <c r="D117" i="6"/>
  <c r="J175" i="6"/>
  <c r="L175" i="6"/>
  <c r="F176" i="6"/>
  <c r="H176" i="6"/>
  <c r="J177" i="6"/>
  <c r="L177" i="6"/>
  <c r="F178" i="6"/>
  <c r="H178" i="6"/>
  <c r="J179" i="6"/>
  <c r="L179" i="6"/>
  <c r="F180" i="6"/>
  <c r="H180" i="6"/>
  <c r="J181" i="6"/>
  <c r="L181" i="6"/>
  <c r="F182" i="6"/>
  <c r="H182" i="6"/>
  <c r="B123" i="6"/>
  <c r="J183" i="6"/>
  <c r="L183" i="6"/>
  <c r="F184" i="6"/>
  <c r="H184" i="6"/>
  <c r="D125" i="6"/>
  <c r="J185" i="6"/>
  <c r="L185" i="6"/>
  <c r="F186" i="6"/>
  <c r="H186" i="6"/>
  <c r="B127" i="6"/>
  <c r="D127" i="6"/>
  <c r="J187" i="6"/>
  <c r="L187" i="6"/>
  <c r="F188" i="6"/>
  <c r="H188" i="6"/>
  <c r="J189" i="6"/>
  <c r="L189" i="6"/>
  <c r="F190" i="6"/>
  <c r="H190" i="6"/>
  <c r="J191" i="6"/>
  <c r="L191" i="6"/>
  <c r="F192" i="6"/>
  <c r="H192" i="6"/>
  <c r="J193" i="6"/>
  <c r="L193" i="6"/>
  <c r="F194" i="6"/>
  <c r="H194" i="6"/>
  <c r="J195" i="6"/>
  <c r="L195" i="6"/>
  <c r="F196" i="6"/>
  <c r="H196" i="6"/>
  <c r="B133" i="6"/>
  <c r="J197" i="6"/>
  <c r="L197" i="6"/>
  <c r="F198" i="6"/>
  <c r="H198" i="6"/>
  <c r="J199" i="6"/>
  <c r="L199" i="6"/>
  <c r="F200" i="6"/>
  <c r="H200" i="6"/>
  <c r="J201" i="6"/>
  <c r="L201" i="6"/>
  <c r="F202" i="6"/>
  <c r="H202" i="6"/>
  <c r="J203" i="6"/>
  <c r="L203" i="6"/>
  <c r="F204" i="6"/>
  <c r="H204" i="6"/>
  <c r="B141" i="6"/>
  <c r="J205" i="6"/>
  <c r="L205" i="6"/>
  <c r="F206" i="6"/>
  <c r="H206" i="6"/>
  <c r="L207" i="6"/>
  <c r="F208" i="6"/>
  <c r="H208" i="6"/>
  <c r="J209" i="6"/>
  <c r="L209" i="6"/>
  <c r="F210" i="6"/>
  <c r="H210" i="6"/>
  <c r="D145" i="6"/>
  <c r="J211" i="6"/>
  <c r="L211" i="6"/>
  <c r="F212" i="6"/>
  <c r="H212" i="6"/>
  <c r="J213" i="6"/>
  <c r="L213" i="6"/>
  <c r="F214" i="6"/>
  <c r="H214" i="6"/>
  <c r="J215" i="6"/>
  <c r="L215" i="6"/>
  <c r="F216" i="6"/>
  <c r="H216" i="6"/>
  <c r="J217" i="6"/>
  <c r="L217" i="6"/>
  <c r="F218" i="6"/>
  <c r="H218" i="6"/>
  <c r="B149" i="6"/>
  <c r="J219" i="6"/>
  <c r="L219" i="6"/>
  <c r="F220" i="6"/>
  <c r="H220" i="6"/>
  <c r="D151" i="6"/>
  <c r="J221" i="6"/>
  <c r="L221" i="6"/>
  <c r="F222" i="6"/>
  <c r="H222" i="6"/>
  <c r="J223" i="6"/>
  <c r="L223" i="6"/>
  <c r="F224" i="6"/>
  <c r="H224" i="6"/>
  <c r="J225" i="6"/>
  <c r="L225" i="6"/>
  <c r="F226" i="6"/>
  <c r="H226" i="6"/>
  <c r="B155" i="6"/>
  <c r="J227" i="6"/>
  <c r="L227" i="6"/>
  <c r="F228" i="6"/>
  <c r="H228" i="6"/>
  <c r="J229" i="6"/>
  <c r="L229" i="6"/>
  <c r="F230" i="6"/>
  <c r="H230" i="6"/>
  <c r="B157" i="6"/>
  <c r="J231" i="6"/>
  <c r="L231" i="6"/>
  <c r="F232" i="6"/>
  <c r="H232" i="6"/>
  <c r="B159" i="6"/>
  <c r="J233" i="6"/>
  <c r="L233" i="6"/>
  <c r="F234" i="6"/>
  <c r="H234" i="6"/>
  <c r="J235" i="6"/>
  <c r="L235" i="6"/>
  <c r="F236" i="6"/>
  <c r="H236" i="6"/>
  <c r="B161" i="6"/>
  <c r="J237" i="6"/>
  <c r="L237" i="6"/>
  <c r="F238" i="6"/>
  <c r="H238" i="6"/>
  <c r="J239" i="6"/>
  <c r="L239" i="6"/>
  <c r="F240" i="6"/>
  <c r="H240" i="6"/>
  <c r="B163" i="6"/>
  <c r="D163" i="6"/>
  <c r="J241" i="6"/>
  <c r="L241" i="6"/>
  <c r="F242" i="6"/>
  <c r="H242" i="6"/>
  <c r="B165" i="6"/>
  <c r="J243" i="6"/>
  <c r="L243" i="6"/>
  <c r="F244" i="6"/>
  <c r="H244" i="6"/>
  <c r="J245" i="6"/>
  <c r="L245" i="6"/>
  <c r="F246" i="6"/>
  <c r="H246" i="6"/>
  <c r="B167" i="6"/>
  <c r="D167" i="6"/>
  <c r="J247" i="6"/>
  <c r="L247" i="6"/>
  <c r="F248" i="6"/>
  <c r="H248" i="6"/>
  <c r="J249" i="6"/>
  <c r="L249" i="6"/>
  <c r="F250" i="6"/>
  <c r="H250" i="6"/>
  <c r="J251" i="6"/>
  <c r="L251" i="6"/>
  <c r="F252" i="6"/>
  <c r="H252" i="6"/>
  <c r="J253" i="6"/>
  <c r="L253" i="6"/>
  <c r="F254" i="6"/>
  <c r="H254" i="6"/>
  <c r="J255" i="6"/>
  <c r="L255" i="6"/>
  <c r="F256" i="6"/>
  <c r="H256" i="6"/>
  <c r="J257" i="6"/>
  <c r="L257" i="6"/>
  <c r="F258" i="6"/>
  <c r="H258" i="6"/>
  <c r="J259" i="6"/>
  <c r="L259" i="6"/>
  <c r="F260" i="6"/>
  <c r="H260" i="6"/>
  <c r="J261" i="6"/>
  <c r="L261" i="6"/>
  <c r="F262" i="6"/>
  <c r="H262" i="6"/>
  <c r="J263" i="6"/>
  <c r="L263" i="6"/>
  <c r="F264" i="6"/>
  <c r="H264" i="6"/>
  <c r="J265" i="6"/>
  <c r="F266" i="6"/>
  <c r="H266" i="6"/>
  <c r="J267" i="6"/>
  <c r="L267" i="6"/>
  <c r="F268" i="6"/>
  <c r="H268" i="6"/>
  <c r="J269" i="6"/>
  <c r="L269" i="6"/>
  <c r="F270" i="6"/>
  <c r="H270" i="6"/>
  <c r="B185" i="6"/>
  <c r="J271" i="6"/>
  <c r="L271" i="6"/>
  <c r="F272" i="6"/>
  <c r="H272" i="6"/>
  <c r="J273" i="6"/>
  <c r="L273" i="6"/>
  <c r="F274" i="6"/>
  <c r="H274" i="6"/>
  <c r="J275" i="6"/>
  <c r="L275" i="6"/>
  <c r="F276" i="6"/>
  <c r="H276" i="6"/>
  <c r="J277" i="6"/>
  <c r="L277" i="6"/>
  <c r="F278" i="6"/>
  <c r="H278" i="6"/>
  <c r="J279" i="6"/>
  <c r="L279" i="6"/>
  <c r="F280" i="6"/>
  <c r="H280" i="6"/>
  <c r="J281" i="6"/>
  <c r="L281" i="6"/>
  <c r="F282" i="6"/>
  <c r="H282" i="6"/>
  <c r="J283" i="6"/>
  <c r="L283" i="6"/>
  <c r="F284" i="6"/>
  <c r="H284" i="6"/>
  <c r="J285" i="6"/>
  <c r="L285" i="6"/>
  <c r="F286" i="6"/>
  <c r="H286" i="6"/>
  <c r="J287" i="6"/>
  <c r="L287" i="6"/>
  <c r="F288" i="6"/>
  <c r="H288" i="6"/>
  <c r="J289" i="6"/>
  <c r="L289" i="6"/>
  <c r="F290" i="6"/>
  <c r="H290" i="6"/>
  <c r="J291" i="6"/>
  <c r="L291" i="6"/>
  <c r="F292" i="6"/>
  <c r="H292" i="6"/>
  <c r="J293" i="6"/>
  <c r="L293" i="6"/>
  <c r="F294" i="6"/>
  <c r="H294" i="6"/>
  <c r="J295" i="6"/>
  <c r="L295" i="6"/>
  <c r="F296" i="6"/>
  <c r="H296" i="6"/>
  <c r="J297" i="6"/>
  <c r="L297" i="6"/>
  <c r="F298" i="6"/>
  <c r="H298" i="6"/>
  <c r="J299" i="6"/>
  <c r="L299" i="6"/>
  <c r="F300" i="6"/>
  <c r="H300" i="6"/>
  <c r="J301" i="6"/>
  <c r="L301" i="6"/>
  <c r="F302" i="6"/>
  <c r="H302" i="6"/>
  <c r="B203" i="6"/>
  <c r="J303" i="6"/>
  <c r="L303" i="6"/>
  <c r="F304" i="6"/>
  <c r="H304" i="6"/>
  <c r="B205" i="6"/>
  <c r="J305" i="6"/>
  <c r="L305" i="6"/>
  <c r="F306" i="6"/>
  <c r="H306" i="6"/>
  <c r="J307" i="6"/>
  <c r="L307" i="6"/>
  <c r="F308" i="6"/>
  <c r="H308" i="6"/>
  <c r="B209" i="6"/>
  <c r="D209" i="6"/>
  <c r="J309" i="6"/>
  <c r="L309" i="6"/>
  <c r="F310" i="6"/>
  <c r="H310" i="6"/>
  <c r="B211" i="6"/>
  <c r="J311" i="6"/>
  <c r="L311" i="6"/>
  <c r="F312" i="6"/>
  <c r="H312" i="6"/>
  <c r="J313" i="6"/>
  <c r="L313" i="6"/>
  <c r="F314" i="6"/>
  <c r="H314" i="6"/>
  <c r="J315" i="6"/>
  <c r="L315" i="6"/>
  <c r="F316" i="6"/>
  <c r="H316" i="6"/>
  <c r="J317" i="6"/>
  <c r="L317" i="6"/>
  <c r="F318" i="6"/>
  <c r="H318" i="6"/>
  <c r="J319" i="6"/>
  <c r="L319" i="6"/>
  <c r="F320" i="6"/>
  <c r="H320" i="6"/>
  <c r="J321" i="6"/>
  <c r="L321" i="6"/>
  <c r="F322" i="6"/>
  <c r="H322" i="6"/>
  <c r="J323" i="6"/>
  <c r="L323" i="6"/>
  <c r="F324" i="6"/>
  <c r="H324" i="6"/>
  <c r="B277" i="6"/>
  <c r="D277" i="6"/>
  <c r="J325" i="6"/>
  <c r="L325" i="6"/>
  <c r="F326" i="6"/>
  <c r="H326" i="6"/>
  <c r="B221" i="6"/>
  <c r="J327" i="6"/>
  <c r="L327" i="6"/>
  <c r="F328" i="6"/>
  <c r="H328" i="6"/>
  <c r="B223" i="6"/>
  <c r="D223" i="6"/>
  <c r="J329" i="6"/>
  <c r="L329" i="6"/>
  <c r="F330" i="6"/>
  <c r="H330" i="6"/>
  <c r="B225" i="6"/>
  <c r="J331" i="6"/>
  <c r="L331" i="6"/>
  <c r="F332" i="6"/>
  <c r="H332" i="6"/>
  <c r="J333" i="6"/>
  <c r="L333" i="6"/>
  <c r="F334" i="6"/>
  <c r="H334" i="6"/>
  <c r="B227" i="6"/>
  <c r="D227" i="6"/>
  <c r="J335" i="6"/>
  <c r="L335" i="6"/>
  <c r="F336" i="6"/>
  <c r="H336" i="6"/>
  <c r="J337" i="6"/>
  <c r="L337" i="6"/>
  <c r="F338" i="6"/>
  <c r="H338" i="6"/>
  <c r="B229" i="6"/>
  <c r="J339" i="6"/>
  <c r="L339" i="6"/>
  <c r="F340" i="6"/>
  <c r="H340" i="6"/>
  <c r="J341" i="6"/>
  <c r="L341" i="6"/>
  <c r="F342" i="6"/>
  <c r="H342" i="6"/>
  <c r="J343" i="6"/>
  <c r="L343" i="6"/>
  <c r="F344" i="6"/>
  <c r="H344" i="6"/>
  <c r="J345" i="6"/>
  <c r="L345" i="6"/>
  <c r="F346" i="6"/>
  <c r="H346" i="6"/>
  <c r="B235" i="6"/>
  <c r="J347" i="6"/>
  <c r="L347" i="6"/>
  <c r="F348" i="6"/>
  <c r="H348" i="6"/>
  <c r="B237" i="6"/>
  <c r="D237" i="6"/>
  <c r="J349" i="6"/>
  <c r="L349" i="6"/>
  <c r="F350" i="6"/>
  <c r="H350" i="6"/>
  <c r="D239" i="6"/>
  <c r="J351" i="6"/>
  <c r="L351" i="6"/>
  <c r="F352" i="6"/>
  <c r="H352" i="6"/>
  <c r="B241" i="6"/>
  <c r="J353" i="6"/>
  <c r="L353" i="6"/>
  <c r="F354" i="6"/>
  <c r="H354" i="6"/>
  <c r="J355" i="6"/>
  <c r="L355" i="6"/>
  <c r="N203" i="10" l="1"/>
  <c r="N72" i="10"/>
  <c r="N208" i="10"/>
  <c r="N258" i="10"/>
  <c r="N88" i="10"/>
  <c r="N296" i="10"/>
  <c r="N89" i="10"/>
  <c r="N121" i="10"/>
  <c r="S121" i="10" s="1"/>
  <c r="N153" i="10"/>
  <c r="N217" i="10"/>
  <c r="N265" i="10"/>
  <c r="N297" i="10"/>
  <c r="N313" i="10"/>
  <c r="N329" i="10"/>
  <c r="N345" i="10"/>
  <c r="N216" i="10"/>
  <c r="S216" i="10" s="1"/>
  <c r="N276" i="10"/>
  <c r="N328" i="10"/>
  <c r="N37" i="10"/>
  <c r="N53" i="10"/>
  <c r="N101" i="10"/>
  <c r="N197" i="10"/>
  <c r="N277" i="10"/>
  <c r="N325" i="10"/>
  <c r="S325" i="10" s="1"/>
  <c r="N339" i="10"/>
  <c r="N148" i="10"/>
  <c r="N212" i="10"/>
  <c r="N268" i="10"/>
  <c r="R24" i="10"/>
  <c r="R40" i="10"/>
  <c r="R56" i="10"/>
  <c r="R72" i="10"/>
  <c r="S72" i="10" s="1"/>
  <c r="R88" i="10"/>
  <c r="R104" i="10"/>
  <c r="R120" i="10"/>
  <c r="R136" i="10"/>
  <c r="R152" i="10"/>
  <c r="R168" i="10"/>
  <c r="R184" i="10"/>
  <c r="R200" i="10"/>
  <c r="U200" i="10" s="1"/>
  <c r="R216" i="10"/>
  <c r="R232" i="10"/>
  <c r="T232" i="10" s="1"/>
  <c r="R248" i="10"/>
  <c r="T248" i="10" s="1"/>
  <c r="R264" i="10"/>
  <c r="R280" i="10"/>
  <c r="R296" i="10"/>
  <c r="R312" i="10"/>
  <c r="T312" i="10" s="1"/>
  <c r="R328" i="10"/>
  <c r="T328" i="10" s="1"/>
  <c r="T114" i="10"/>
  <c r="T23" i="10"/>
  <c r="T39" i="10"/>
  <c r="T119" i="10"/>
  <c r="T135" i="10"/>
  <c r="T167" i="10"/>
  <c r="N62" i="10"/>
  <c r="N110" i="10"/>
  <c r="N126" i="10"/>
  <c r="N270" i="10"/>
  <c r="N255" i="10"/>
  <c r="N199" i="10"/>
  <c r="N346" i="10"/>
  <c r="N71" i="10"/>
  <c r="N103" i="10"/>
  <c r="N135" i="10"/>
  <c r="S135" i="10" s="1"/>
  <c r="N120" i="10"/>
  <c r="N272" i="10"/>
  <c r="N246" i="10"/>
  <c r="N310" i="10"/>
  <c r="N90" i="10"/>
  <c r="U32" i="10"/>
  <c r="R9" i="10"/>
  <c r="T9" i="10" s="1"/>
  <c r="N341" i="10"/>
  <c r="S341" i="10" s="1"/>
  <c r="N332" i="10"/>
  <c r="R12" i="10"/>
  <c r="R28" i="10"/>
  <c r="R44" i="10"/>
  <c r="T44" i="10" s="1"/>
  <c r="R60" i="10"/>
  <c r="R76" i="10"/>
  <c r="R92" i="10"/>
  <c r="R108" i="10"/>
  <c r="T108" i="10" s="1"/>
  <c r="R124" i="10"/>
  <c r="R140" i="10"/>
  <c r="R156" i="10"/>
  <c r="R172" i="10"/>
  <c r="U172" i="10" s="1"/>
  <c r="R188" i="10"/>
  <c r="R204" i="10"/>
  <c r="R220" i="10"/>
  <c r="R236" i="10"/>
  <c r="U236" i="10" s="1"/>
  <c r="R252" i="10"/>
  <c r="R268" i="10"/>
  <c r="R284" i="10"/>
  <c r="R300" i="10"/>
  <c r="U300" i="10" s="1"/>
  <c r="R316" i="10"/>
  <c r="R332" i="10"/>
  <c r="R348" i="10"/>
  <c r="N302" i="10"/>
  <c r="S302" i="10" s="1"/>
  <c r="N21" i="10"/>
  <c r="N269" i="10"/>
  <c r="N36" i="10"/>
  <c r="N96" i="10"/>
  <c r="S96" i="10" s="1"/>
  <c r="N164" i="10"/>
  <c r="N220" i="10"/>
  <c r="N284" i="10"/>
  <c r="N348" i="10"/>
  <c r="S348" i="10" s="1"/>
  <c r="U160" i="10"/>
  <c r="T208" i="10"/>
  <c r="N113" i="10"/>
  <c r="N129" i="10"/>
  <c r="N76" i="10"/>
  <c r="N156" i="10"/>
  <c r="N324" i="10"/>
  <c r="N99" i="10"/>
  <c r="N165" i="10"/>
  <c r="R50" i="10"/>
  <c r="T50" i="10" s="1"/>
  <c r="R178" i="10"/>
  <c r="T178" i="10" s="1"/>
  <c r="R242" i="10"/>
  <c r="T242" i="10" s="1"/>
  <c r="N13" i="10"/>
  <c r="N61" i="10"/>
  <c r="N93" i="10"/>
  <c r="N109" i="10"/>
  <c r="N125" i="10"/>
  <c r="N157" i="10"/>
  <c r="N173" i="10"/>
  <c r="N189" i="10"/>
  <c r="N221" i="10"/>
  <c r="N253" i="10"/>
  <c r="N285" i="10"/>
  <c r="N301" i="10"/>
  <c r="S301" i="10" s="1"/>
  <c r="N317" i="10"/>
  <c r="N187" i="10"/>
  <c r="N219" i="10"/>
  <c r="N235" i="10"/>
  <c r="N251" i="10"/>
  <c r="N267" i="10"/>
  <c r="N283" i="10"/>
  <c r="N315" i="10"/>
  <c r="N309" i="10"/>
  <c r="T276" i="10"/>
  <c r="T308" i="10"/>
  <c r="R37" i="10"/>
  <c r="T37" i="10" s="1"/>
  <c r="R53" i="10"/>
  <c r="T53" i="10" s="1"/>
  <c r="R69" i="10"/>
  <c r="T69" i="10" s="1"/>
  <c r="R85" i="10"/>
  <c r="T85" i="10" s="1"/>
  <c r="R101" i="10"/>
  <c r="T101" i="10" s="1"/>
  <c r="R117" i="10"/>
  <c r="T117" i="10" s="1"/>
  <c r="R133" i="10"/>
  <c r="R149" i="10"/>
  <c r="T149" i="10" s="1"/>
  <c r="R165" i="10"/>
  <c r="S165" i="10" s="1"/>
  <c r="R181" i="10"/>
  <c r="T181" i="10" s="1"/>
  <c r="R197" i="10"/>
  <c r="T197" i="10" s="1"/>
  <c r="R213" i="10"/>
  <c r="T213" i="10" s="1"/>
  <c r="R229" i="10"/>
  <c r="T229" i="10" s="1"/>
  <c r="R245" i="10"/>
  <c r="R261" i="10"/>
  <c r="T261" i="10" s="1"/>
  <c r="R277" i="10"/>
  <c r="T277" i="10" s="1"/>
  <c r="R293" i="10"/>
  <c r="T293" i="10" s="1"/>
  <c r="R309" i="10"/>
  <c r="T309" i="10" s="1"/>
  <c r="R325" i="10"/>
  <c r="T325" i="10" s="1"/>
  <c r="R341" i="10"/>
  <c r="T341" i="10" s="1"/>
  <c r="N261" i="10"/>
  <c r="S261" i="10" s="1"/>
  <c r="T136" i="10"/>
  <c r="U216" i="10"/>
  <c r="T220" i="10"/>
  <c r="N244" i="10"/>
  <c r="S244" i="10" s="1"/>
  <c r="N11" i="10"/>
  <c r="N27" i="10"/>
  <c r="N43" i="10"/>
  <c r="N59" i="10"/>
  <c r="S59" i="10" s="1"/>
  <c r="N75" i="10"/>
  <c r="N91" i="10"/>
  <c r="N107" i="10"/>
  <c r="N123" i="10"/>
  <c r="N139" i="10"/>
  <c r="N155" i="10"/>
  <c r="N171" i="10"/>
  <c r="N299" i="10"/>
  <c r="N10" i="10"/>
  <c r="N26" i="10"/>
  <c r="N42" i="10"/>
  <c r="N58" i="10"/>
  <c r="N74" i="10"/>
  <c r="N106" i="10"/>
  <c r="N122" i="10"/>
  <c r="N138" i="10"/>
  <c r="N154" i="10"/>
  <c r="N170" i="10"/>
  <c r="N202" i="10"/>
  <c r="N218" i="10"/>
  <c r="N234" i="10"/>
  <c r="N250" i="10"/>
  <c r="N266" i="10"/>
  <c r="N282" i="10"/>
  <c r="N298" i="10"/>
  <c r="N314" i="10"/>
  <c r="N330" i="10"/>
  <c r="N294" i="10"/>
  <c r="N24" i="10"/>
  <c r="N64" i="10"/>
  <c r="N108" i="10"/>
  <c r="N196" i="10"/>
  <c r="S196" i="10" s="1"/>
  <c r="N240" i="10"/>
  <c r="N3" i="10"/>
  <c r="N31" i="10"/>
  <c r="N63" i="10"/>
  <c r="S63" i="10" s="1"/>
  <c r="N95" i="10"/>
  <c r="N159" i="10"/>
  <c r="N191" i="10"/>
  <c r="N227" i="10"/>
  <c r="N259" i="10"/>
  <c r="N291" i="10"/>
  <c r="N323" i="10"/>
  <c r="N167" i="10"/>
  <c r="S167" i="10" s="1"/>
  <c r="N307" i="10"/>
  <c r="T104" i="10"/>
  <c r="U168" i="10"/>
  <c r="U280" i="10"/>
  <c r="T296" i="10"/>
  <c r="R22" i="10"/>
  <c r="R38" i="10"/>
  <c r="T38" i="10" s="1"/>
  <c r="R54" i="10"/>
  <c r="R70" i="10"/>
  <c r="R86" i="10"/>
  <c r="R102" i="10"/>
  <c r="U102" i="10" s="1"/>
  <c r="R118" i="10"/>
  <c r="T118" i="10" s="1"/>
  <c r="R134" i="10"/>
  <c r="T134" i="10" s="1"/>
  <c r="R150" i="10"/>
  <c r="R166" i="10"/>
  <c r="T166" i="10" s="1"/>
  <c r="R182" i="10"/>
  <c r="T182" i="10" s="1"/>
  <c r="R198" i="10"/>
  <c r="R214" i="10"/>
  <c r="T214" i="10" s="1"/>
  <c r="R230" i="10"/>
  <c r="U230" i="10" s="1"/>
  <c r="R246" i="10"/>
  <c r="U246" i="10" s="1"/>
  <c r="R262" i="10"/>
  <c r="U262" i="10" s="1"/>
  <c r="R278" i="10"/>
  <c r="T278" i="10" s="1"/>
  <c r="R294" i="10"/>
  <c r="U294" i="10" s="1"/>
  <c r="R326" i="10"/>
  <c r="U326" i="10" s="1"/>
  <c r="R342" i="10"/>
  <c r="U342" i="10" s="1"/>
  <c r="R65" i="10"/>
  <c r="T65" i="10" s="1"/>
  <c r="R97" i="10"/>
  <c r="T97" i="10" s="1"/>
  <c r="R129" i="10"/>
  <c r="T129" i="10" s="1"/>
  <c r="R161" i="10"/>
  <c r="T161" i="10" s="1"/>
  <c r="R225" i="10"/>
  <c r="T225" i="10" s="1"/>
  <c r="R257" i="10"/>
  <c r="T257" i="10" s="1"/>
  <c r="R289" i="10"/>
  <c r="T289" i="10" s="1"/>
  <c r="R337" i="10"/>
  <c r="T337" i="10" s="1"/>
  <c r="R3" i="10"/>
  <c r="T3" i="10" s="1"/>
  <c r="R15" i="10"/>
  <c r="S15" i="10" s="1"/>
  <c r="R31" i="10"/>
  <c r="T31" i="10" s="1"/>
  <c r="R47" i="10"/>
  <c r="R63" i="10"/>
  <c r="R79" i="10"/>
  <c r="U79" i="10" s="1"/>
  <c r="R95" i="10"/>
  <c r="R111" i="10"/>
  <c r="R127" i="10"/>
  <c r="R143" i="10"/>
  <c r="S143" i="10" s="1"/>
  <c r="R159" i="10"/>
  <c r="S159" i="10" s="1"/>
  <c r="R175" i="10"/>
  <c r="T175" i="10" s="1"/>
  <c r="R191" i="10"/>
  <c r="T191" i="10" s="1"/>
  <c r="R207" i="10"/>
  <c r="T207" i="10" s="1"/>
  <c r="R223" i="10"/>
  <c r="R239" i="10"/>
  <c r="U239" i="10" s="1"/>
  <c r="R255" i="10"/>
  <c r="T255" i="10" s="1"/>
  <c r="R271" i="10"/>
  <c r="T271" i="10" s="1"/>
  <c r="R287" i="10"/>
  <c r="U287" i="10" s="1"/>
  <c r="R303" i="10"/>
  <c r="T303" i="10" s="1"/>
  <c r="R319" i="10"/>
  <c r="T319" i="10" s="1"/>
  <c r="R335" i="10"/>
  <c r="R351" i="10"/>
  <c r="U351" i="10" s="1"/>
  <c r="R345" i="10"/>
  <c r="T345" i="10" s="1"/>
  <c r="N16" i="10"/>
  <c r="N80" i="10"/>
  <c r="S80" i="10" s="1"/>
  <c r="N140" i="10"/>
  <c r="S140" i="10" s="1"/>
  <c r="N264" i="10"/>
  <c r="N320" i="10"/>
  <c r="T284" i="10"/>
  <c r="R13" i="10"/>
  <c r="R29" i="10"/>
  <c r="R45" i="10"/>
  <c r="R61" i="10"/>
  <c r="T61" i="10" s="1"/>
  <c r="R77" i="10"/>
  <c r="R93" i="10"/>
  <c r="R109" i="10"/>
  <c r="T109" i="10" s="1"/>
  <c r="R125" i="10"/>
  <c r="S125" i="10" s="1"/>
  <c r="R141" i="10"/>
  <c r="R157" i="10"/>
  <c r="T157" i="10" s="1"/>
  <c r="R173" i="10"/>
  <c r="T173" i="10" s="1"/>
  <c r="R189" i="10"/>
  <c r="U189" i="10" s="1"/>
  <c r="R205" i="10"/>
  <c r="T205" i="10" s="1"/>
  <c r="R221" i="10"/>
  <c r="T221" i="10" s="1"/>
  <c r="R237" i="10"/>
  <c r="T237" i="10" s="1"/>
  <c r="R253" i="10"/>
  <c r="U253" i="10" s="1"/>
  <c r="R269" i="10"/>
  <c r="R285" i="10"/>
  <c r="R301" i="10"/>
  <c r="R317" i="10"/>
  <c r="S317" i="10" s="1"/>
  <c r="R333" i="10"/>
  <c r="T333" i="10" s="1"/>
  <c r="R349" i="10"/>
  <c r="R11" i="10"/>
  <c r="T11" i="10" s="1"/>
  <c r="R27" i="10"/>
  <c r="U27" i="10" s="1"/>
  <c r="R43" i="10"/>
  <c r="T43" i="10" s="1"/>
  <c r="R59" i="10"/>
  <c r="R75" i="10"/>
  <c r="T75" i="10" s="1"/>
  <c r="R91" i="10"/>
  <c r="T91" i="10" s="1"/>
  <c r="R107" i="10"/>
  <c r="T107" i="10" s="1"/>
  <c r="R123" i="10"/>
  <c r="R139" i="10"/>
  <c r="R155" i="10"/>
  <c r="S155" i="10" s="1"/>
  <c r="R171" i="10"/>
  <c r="T171" i="10" s="1"/>
  <c r="R187" i="10"/>
  <c r="R203" i="10"/>
  <c r="R219" i="10"/>
  <c r="S219" i="10" s="1"/>
  <c r="N105" i="10"/>
  <c r="N281" i="10"/>
  <c r="N85" i="10"/>
  <c r="N117" i="10"/>
  <c r="S117" i="10" s="1"/>
  <c r="N50" i="10"/>
  <c r="N306" i="10"/>
  <c r="U96" i="10"/>
  <c r="U192" i="10"/>
  <c r="U224" i="10"/>
  <c r="U288" i="10"/>
  <c r="T320" i="10"/>
  <c r="U336" i="10"/>
  <c r="R2" i="10"/>
  <c r="R14" i="10"/>
  <c r="T14" i="10" s="1"/>
  <c r="R30" i="10"/>
  <c r="T30" i="10" s="1"/>
  <c r="R46" i="10"/>
  <c r="U46" i="10" s="1"/>
  <c r="R62" i="10"/>
  <c r="T62" i="10" s="1"/>
  <c r="R78" i="10"/>
  <c r="T78" i="10" s="1"/>
  <c r="R94" i="10"/>
  <c r="U94" i="10" s="1"/>
  <c r="R110" i="10"/>
  <c r="T110" i="10" s="1"/>
  <c r="R126" i="10"/>
  <c r="U126" i="10" s="1"/>
  <c r="R142" i="10"/>
  <c r="U142" i="10" s="1"/>
  <c r="R158" i="10"/>
  <c r="T158" i="10" s="1"/>
  <c r="R174" i="10"/>
  <c r="T174" i="10" s="1"/>
  <c r="R190" i="10"/>
  <c r="T190" i="10" s="1"/>
  <c r="R206" i="10"/>
  <c r="T206" i="10" s="1"/>
  <c r="R222" i="10"/>
  <c r="T222" i="10" s="1"/>
  <c r="R238" i="10"/>
  <c r="U238" i="10" s="1"/>
  <c r="R254" i="10"/>
  <c r="T254" i="10" s="1"/>
  <c r="R270" i="10"/>
  <c r="R286" i="10"/>
  <c r="U286" i="10" s="1"/>
  <c r="R302" i="10"/>
  <c r="T302" i="10" s="1"/>
  <c r="R318" i="10"/>
  <c r="T318" i="10" s="1"/>
  <c r="R334" i="10"/>
  <c r="T334" i="10" s="1"/>
  <c r="R350" i="10"/>
  <c r="U350" i="10" s="1"/>
  <c r="N48" i="10"/>
  <c r="N232" i="10"/>
  <c r="N344" i="10"/>
  <c r="T156" i="10"/>
  <c r="U156" i="10"/>
  <c r="N333" i="10"/>
  <c r="N25" i="10"/>
  <c r="N57" i="10"/>
  <c r="N201" i="10"/>
  <c r="N92" i="10"/>
  <c r="N180" i="10"/>
  <c r="N300" i="10"/>
  <c r="N19" i="10"/>
  <c r="S19" i="10" s="1"/>
  <c r="N51" i="10"/>
  <c r="N83" i="10"/>
  <c r="N115" i="10"/>
  <c r="N147" i="10"/>
  <c r="N179" i="10"/>
  <c r="N239" i="10"/>
  <c r="S239" i="10" s="1"/>
  <c r="N271" i="10"/>
  <c r="S271" i="10" s="1"/>
  <c r="N28" i="10"/>
  <c r="S28" i="10" s="1"/>
  <c r="N292" i="10"/>
  <c r="S319" i="10"/>
  <c r="T80" i="10"/>
  <c r="T240" i="10"/>
  <c r="N190" i="10"/>
  <c r="N222" i="10"/>
  <c r="N262" i="10"/>
  <c r="S262" i="10" s="1"/>
  <c r="R7" i="10"/>
  <c r="T7" i="10" s="1"/>
  <c r="R19" i="10"/>
  <c r="T19" i="10" s="1"/>
  <c r="R35" i="10"/>
  <c r="T35" i="10" s="1"/>
  <c r="R51" i="10"/>
  <c r="T51" i="10" s="1"/>
  <c r="R67" i="10"/>
  <c r="U67" i="10" s="1"/>
  <c r="R83" i="10"/>
  <c r="T83" i="10" s="1"/>
  <c r="R99" i="10"/>
  <c r="T99" i="10" s="1"/>
  <c r="R115" i="10"/>
  <c r="T115" i="10" s="1"/>
  <c r="R131" i="10"/>
  <c r="T131" i="10" s="1"/>
  <c r="R147" i="10"/>
  <c r="T147" i="10" s="1"/>
  <c r="R163" i="10"/>
  <c r="T163" i="10" s="1"/>
  <c r="R179" i="10"/>
  <c r="T179" i="10" s="1"/>
  <c r="R195" i="10"/>
  <c r="T195" i="10" s="1"/>
  <c r="R211" i="10"/>
  <c r="R227" i="10"/>
  <c r="T227" i="10" s="1"/>
  <c r="R5" i="10"/>
  <c r="T5" i="10" s="1"/>
  <c r="R17" i="10"/>
  <c r="T17" i="10" s="1"/>
  <c r="R33" i="10"/>
  <c r="T33" i="10" s="1"/>
  <c r="R49" i="10"/>
  <c r="U49" i="10" s="1"/>
  <c r="R81" i="10"/>
  <c r="T81" i="10" s="1"/>
  <c r="R113" i="10"/>
  <c r="T113" i="10" s="1"/>
  <c r="R145" i="10"/>
  <c r="T145" i="10" s="1"/>
  <c r="R177" i="10"/>
  <c r="U177" i="10" s="1"/>
  <c r="R209" i="10"/>
  <c r="T209" i="10" s="1"/>
  <c r="R241" i="10"/>
  <c r="T241" i="10" s="1"/>
  <c r="R273" i="10"/>
  <c r="R305" i="10"/>
  <c r="T305" i="10" s="1"/>
  <c r="R321" i="10"/>
  <c r="N152" i="10"/>
  <c r="R6" i="10"/>
  <c r="U6" i="10" s="1"/>
  <c r="R18" i="10"/>
  <c r="T18" i="10" s="1"/>
  <c r="R34" i="10"/>
  <c r="T34" i="10" s="1"/>
  <c r="R66" i="10"/>
  <c r="U66" i="10" s="1"/>
  <c r="R82" i="10"/>
  <c r="R98" i="10"/>
  <c r="T98" i="10" s="1"/>
  <c r="R130" i="10"/>
  <c r="T130" i="10" s="1"/>
  <c r="R146" i="10"/>
  <c r="T146" i="10" s="1"/>
  <c r="R162" i="10"/>
  <c r="U162" i="10" s="1"/>
  <c r="R194" i="10"/>
  <c r="T194" i="10" s="1"/>
  <c r="R210" i="10"/>
  <c r="T210" i="10" s="1"/>
  <c r="R226" i="10"/>
  <c r="U226" i="10" s="1"/>
  <c r="R258" i="10"/>
  <c r="T258" i="10" s="1"/>
  <c r="R274" i="10"/>
  <c r="T274" i="10" s="1"/>
  <c r="R290" i="10"/>
  <c r="T290" i="10" s="1"/>
  <c r="R306" i="10"/>
  <c r="T306" i="10" s="1"/>
  <c r="R322" i="10"/>
  <c r="U322" i="10" s="1"/>
  <c r="R338" i="10"/>
  <c r="U338" i="10" s="1"/>
  <c r="N32" i="10"/>
  <c r="S32" i="10" s="1"/>
  <c r="N160" i="10"/>
  <c r="N334" i="10"/>
  <c r="N45" i="10"/>
  <c r="S45" i="10" s="1"/>
  <c r="N77" i="10"/>
  <c r="N237" i="10"/>
  <c r="S156" i="10"/>
  <c r="R231" i="10"/>
  <c r="U231" i="10" s="1"/>
  <c r="R247" i="10"/>
  <c r="T247" i="10" s="1"/>
  <c r="R263" i="10"/>
  <c r="R279" i="10"/>
  <c r="U279" i="10" s="1"/>
  <c r="R295" i="10"/>
  <c r="R311" i="10"/>
  <c r="S311" i="10" s="1"/>
  <c r="R327" i="10"/>
  <c r="T327" i="10" s="1"/>
  <c r="R343" i="10"/>
  <c r="U343" i="10" s="1"/>
  <c r="N229" i="10"/>
  <c r="N6" i="10"/>
  <c r="N34" i="10"/>
  <c r="N98" i="10"/>
  <c r="N114" i="10"/>
  <c r="S114" i="10" s="1"/>
  <c r="N178" i="10"/>
  <c r="N210" i="10"/>
  <c r="N242" i="10"/>
  <c r="N274" i="10"/>
  <c r="N338" i="10"/>
  <c r="S338" i="10" s="1"/>
  <c r="N4" i="10"/>
  <c r="N44" i="10"/>
  <c r="N84" i="10"/>
  <c r="S84" i="10" s="1"/>
  <c r="N172" i="10"/>
  <c r="N79" i="10"/>
  <c r="N111" i="10"/>
  <c r="N211" i="10"/>
  <c r="N243" i="10"/>
  <c r="N275" i="10"/>
  <c r="N343" i="10"/>
  <c r="N12" i="10"/>
  <c r="S12" i="10" s="1"/>
  <c r="N68" i="10"/>
  <c r="N132" i="10"/>
  <c r="S132" i="10" s="1"/>
  <c r="N252" i="10"/>
  <c r="S252" i="10" s="1"/>
  <c r="N316" i="10"/>
  <c r="U64" i="10"/>
  <c r="R21" i="10"/>
  <c r="N5" i="10"/>
  <c r="N17" i="10"/>
  <c r="N33" i="10"/>
  <c r="N49" i="10"/>
  <c r="N65" i="10"/>
  <c r="S65" i="10" s="1"/>
  <c r="N81" i="10"/>
  <c r="N97" i="10"/>
  <c r="S97" i="10" s="1"/>
  <c r="N161" i="10"/>
  <c r="N177" i="10"/>
  <c r="N193" i="10"/>
  <c r="S193" i="10" s="1"/>
  <c r="N209" i="10"/>
  <c r="N225" i="10"/>
  <c r="N241" i="10"/>
  <c r="N257" i="10"/>
  <c r="N273" i="10"/>
  <c r="S273" i="10" s="1"/>
  <c r="N289" i="10"/>
  <c r="N305" i="10"/>
  <c r="N321" i="10"/>
  <c r="S321" i="10" s="1"/>
  <c r="N337" i="10"/>
  <c r="S337" i="10" s="1"/>
  <c r="N116" i="10"/>
  <c r="N280" i="10"/>
  <c r="S280" i="10" s="1"/>
  <c r="N7" i="10"/>
  <c r="N35" i="10"/>
  <c r="N67" i="10"/>
  <c r="N131" i="10"/>
  <c r="N163" i="10"/>
  <c r="S163" i="10" s="1"/>
  <c r="N195" i="10"/>
  <c r="S195" i="10" s="1"/>
  <c r="N223" i="10"/>
  <c r="N287" i="10"/>
  <c r="S287" i="10" s="1"/>
  <c r="N133" i="10"/>
  <c r="N205" i="10"/>
  <c r="S205" i="10" s="1"/>
  <c r="N188" i="10"/>
  <c r="S351" i="10"/>
  <c r="U24" i="10"/>
  <c r="T264" i="10"/>
  <c r="N347" i="10"/>
  <c r="R344" i="10"/>
  <c r="U334" i="10"/>
  <c r="T13" i="10"/>
  <c r="T29" i="10"/>
  <c r="T45" i="10"/>
  <c r="T77" i="10"/>
  <c r="T301" i="10"/>
  <c r="T317" i="10"/>
  <c r="U349" i="10"/>
  <c r="U59" i="10"/>
  <c r="U123" i="10"/>
  <c r="T139" i="10"/>
  <c r="T187" i="10"/>
  <c r="U203" i="10"/>
  <c r="T219" i="10"/>
  <c r="R25" i="10"/>
  <c r="T25" i="10" s="1"/>
  <c r="R41" i="10"/>
  <c r="T41" i="10" s="1"/>
  <c r="R57" i="10"/>
  <c r="T57" i="10" s="1"/>
  <c r="R73" i="10"/>
  <c r="U73" i="10" s="1"/>
  <c r="R89" i="10"/>
  <c r="T89" i="10" s="1"/>
  <c r="R105" i="10"/>
  <c r="T105" i="10" s="1"/>
  <c r="R121" i="10"/>
  <c r="T121" i="10" s="1"/>
  <c r="R137" i="10"/>
  <c r="T137" i="10" s="1"/>
  <c r="R153" i="10"/>
  <c r="T153" i="10" s="1"/>
  <c r="R169" i="10"/>
  <c r="T169" i="10" s="1"/>
  <c r="R185" i="10"/>
  <c r="R201" i="10"/>
  <c r="T201" i="10" s="1"/>
  <c r="R217" i="10"/>
  <c r="T217" i="10" s="1"/>
  <c r="R233" i="10"/>
  <c r="T233" i="10" s="1"/>
  <c r="R249" i="10"/>
  <c r="T249" i="10" s="1"/>
  <c r="R265" i="10"/>
  <c r="U265" i="10" s="1"/>
  <c r="R281" i="10"/>
  <c r="T281" i="10" s="1"/>
  <c r="R297" i="10"/>
  <c r="R313" i="10"/>
  <c r="T313" i="10" s="1"/>
  <c r="R329" i="10"/>
  <c r="R10" i="10"/>
  <c r="T10" i="10" s="1"/>
  <c r="R26" i="10"/>
  <c r="T26" i="10" s="1"/>
  <c r="R42" i="10"/>
  <c r="U42" i="10" s="1"/>
  <c r="R58" i="10"/>
  <c r="T58" i="10" s="1"/>
  <c r="R74" i="10"/>
  <c r="T74" i="10" s="1"/>
  <c r="R90" i="10"/>
  <c r="U90" i="10" s="1"/>
  <c r="R106" i="10"/>
  <c r="T106" i="10" s="1"/>
  <c r="R122" i="10"/>
  <c r="R138" i="10"/>
  <c r="U138" i="10" s="1"/>
  <c r="R154" i="10"/>
  <c r="T154" i="10" s="1"/>
  <c r="R170" i="10"/>
  <c r="S170" i="10" s="1"/>
  <c r="R186" i="10"/>
  <c r="U186" i="10" s="1"/>
  <c r="R202" i="10"/>
  <c r="U202" i="10" s="1"/>
  <c r="R218" i="10"/>
  <c r="T218" i="10" s="1"/>
  <c r="R234" i="10"/>
  <c r="T234" i="10" s="1"/>
  <c r="R250" i="10"/>
  <c r="S250" i="10" s="1"/>
  <c r="R266" i="10"/>
  <c r="T266" i="10" s="1"/>
  <c r="R282" i="10"/>
  <c r="T282" i="10" s="1"/>
  <c r="R298" i="10"/>
  <c r="U298" i="10" s="1"/>
  <c r="R314" i="10"/>
  <c r="T314" i="10" s="1"/>
  <c r="R330" i="10"/>
  <c r="U330" i="10" s="1"/>
  <c r="R346" i="10"/>
  <c r="U346" i="10" s="1"/>
  <c r="N149" i="10"/>
  <c r="N41" i="10"/>
  <c r="N303" i="10"/>
  <c r="S303" i="10" s="1"/>
  <c r="S295" i="10"/>
  <c r="U319" i="10"/>
  <c r="U214" i="10"/>
  <c r="U136" i="10"/>
  <c r="S182" i="10"/>
  <c r="T279" i="10"/>
  <c r="N145" i="10"/>
  <c r="N331" i="10"/>
  <c r="N200" i="10"/>
  <c r="U134" i="10"/>
  <c r="T162" i="10"/>
  <c r="T226" i="10"/>
  <c r="T66" i="10"/>
  <c r="T82" i="10"/>
  <c r="U82" i="10"/>
  <c r="S113" i="10"/>
  <c r="S146" i="10"/>
  <c r="T56" i="10"/>
  <c r="T86" i="10"/>
  <c r="U86" i="10"/>
  <c r="U124" i="10"/>
  <c r="U348" i="10"/>
  <c r="S134" i="10"/>
  <c r="S70" i="10"/>
  <c r="T286" i="10"/>
  <c r="U164" i="10"/>
  <c r="U196" i="10"/>
  <c r="U228" i="10"/>
  <c r="T260" i="10"/>
  <c r="T292" i="10"/>
  <c r="T324" i="10"/>
  <c r="T250" i="10"/>
  <c r="U250" i="10"/>
  <c r="T47" i="10"/>
  <c r="T63" i="10"/>
  <c r="U95" i="10"/>
  <c r="T111" i="10"/>
  <c r="T127" i="10"/>
  <c r="T159" i="10"/>
  <c r="T223" i="10"/>
  <c r="U255" i="10"/>
  <c r="S226" i="10"/>
  <c r="T330" i="10"/>
  <c r="U120" i="10"/>
  <c r="T152" i="10"/>
  <c r="U152" i="10"/>
  <c r="U2" i="10"/>
  <c r="S345" i="10"/>
  <c r="L340" i="10"/>
  <c r="N340" i="10" s="1"/>
  <c r="S340" i="10" s="1"/>
  <c r="U340" i="10"/>
  <c r="S346" i="10"/>
  <c r="S218" i="10"/>
  <c r="S150" i="10"/>
  <c r="S86" i="10"/>
  <c r="S22" i="10"/>
  <c r="U58" i="10"/>
  <c r="U182" i="10"/>
  <c r="S350" i="10"/>
  <c r="S286" i="10"/>
  <c r="S214" i="10"/>
  <c r="T224" i="10"/>
  <c r="T348" i="10"/>
  <c r="T351" i="10"/>
  <c r="T90" i="10"/>
  <c r="U254" i="10"/>
  <c r="T346" i="10"/>
  <c r="U180" i="10"/>
  <c r="U212" i="10"/>
  <c r="T244" i="10"/>
  <c r="T231" i="10"/>
  <c r="S82" i="10"/>
  <c r="T40" i="10"/>
  <c r="U40" i="10"/>
  <c r="U88" i="10"/>
  <c r="T184" i="10"/>
  <c r="T22" i="10"/>
  <c r="U22" i="10"/>
  <c r="U70" i="10"/>
  <c r="T70" i="10"/>
  <c r="T270" i="10"/>
  <c r="U270" i="10"/>
  <c r="S7" i="10"/>
  <c r="U266" i="10"/>
  <c r="T340" i="10"/>
  <c r="T102" i="10"/>
  <c r="T202" i="10"/>
  <c r="T350" i="10"/>
  <c r="T239" i="10"/>
  <c r="U8" i="10"/>
  <c r="T71" i="10"/>
  <c r="U103" i="10"/>
  <c r="U199" i="10"/>
  <c r="U12" i="10"/>
  <c r="T28" i="10"/>
  <c r="T60" i="10"/>
  <c r="T76" i="10"/>
  <c r="U92" i="10"/>
  <c r="T124" i="10"/>
  <c r="U140" i="10"/>
  <c r="U332" i="10"/>
  <c r="U5" i="11"/>
  <c r="T5" i="11"/>
  <c r="U13" i="11"/>
  <c r="T13" i="11"/>
  <c r="T21" i="11"/>
  <c r="U21" i="11"/>
  <c r="U29" i="11"/>
  <c r="T29" i="11"/>
  <c r="T37" i="11"/>
  <c r="U37" i="11"/>
  <c r="U45" i="11"/>
  <c r="T45" i="11"/>
  <c r="U53" i="11"/>
  <c r="T53" i="11"/>
  <c r="U61" i="11"/>
  <c r="T61" i="11"/>
  <c r="U69" i="11"/>
  <c r="T69" i="11"/>
  <c r="U77" i="11"/>
  <c r="T77" i="11"/>
  <c r="T85" i="11"/>
  <c r="U85" i="11"/>
  <c r="U93" i="11"/>
  <c r="T93" i="11"/>
  <c r="U101" i="11"/>
  <c r="T101" i="11"/>
  <c r="U109" i="11"/>
  <c r="T109" i="11"/>
  <c r="U117" i="11"/>
  <c r="T117" i="11"/>
  <c r="U125" i="11"/>
  <c r="T125" i="11"/>
  <c r="T133" i="11"/>
  <c r="U133" i="11"/>
  <c r="T141" i="11"/>
  <c r="U141" i="11"/>
  <c r="U149" i="11"/>
  <c r="T149" i="11"/>
  <c r="U157" i="11"/>
  <c r="T157" i="11"/>
  <c r="U165" i="11"/>
  <c r="T165" i="11"/>
  <c r="U173" i="11"/>
  <c r="T173" i="11"/>
  <c r="T181" i="11"/>
  <c r="U181" i="11"/>
  <c r="U189" i="11"/>
  <c r="T189" i="11"/>
  <c r="T197" i="11"/>
  <c r="U197" i="11"/>
  <c r="T205" i="11"/>
  <c r="U205" i="11"/>
  <c r="T213" i="11"/>
  <c r="U213" i="11"/>
  <c r="U221" i="11"/>
  <c r="T221" i="11"/>
  <c r="T229" i="11"/>
  <c r="U229" i="11"/>
  <c r="U237" i="11"/>
  <c r="T237" i="11"/>
  <c r="U245" i="11"/>
  <c r="T245" i="11"/>
  <c r="U253" i="11"/>
  <c r="T253" i="11"/>
  <c r="T261" i="11"/>
  <c r="U261" i="11"/>
  <c r="T269" i="11"/>
  <c r="U269" i="11"/>
  <c r="U277" i="11"/>
  <c r="T277" i="11"/>
  <c r="U285" i="11"/>
  <c r="T285" i="11"/>
  <c r="U293" i="11"/>
  <c r="T293" i="11"/>
  <c r="U301" i="11"/>
  <c r="T301" i="11"/>
  <c r="U309" i="11"/>
  <c r="T309" i="11"/>
  <c r="T317" i="11"/>
  <c r="U317" i="11"/>
  <c r="T325" i="11"/>
  <c r="U325" i="11"/>
  <c r="T333" i="11"/>
  <c r="U333" i="11"/>
  <c r="U341" i="11"/>
  <c r="T341" i="11"/>
  <c r="U349" i="11"/>
  <c r="T349" i="11"/>
  <c r="U278" i="11"/>
  <c r="T278" i="11"/>
  <c r="T92" i="11"/>
  <c r="U92" i="11"/>
  <c r="T2" i="11"/>
  <c r="U2" i="11"/>
  <c r="U10" i="11"/>
  <c r="T10" i="11"/>
  <c r="U18" i="11"/>
  <c r="T18" i="11"/>
  <c r="U26" i="11"/>
  <c r="T26" i="11"/>
  <c r="U34" i="11"/>
  <c r="T34" i="11"/>
  <c r="U42" i="11"/>
  <c r="T42" i="11"/>
  <c r="U50" i="11"/>
  <c r="T50" i="11"/>
  <c r="T58" i="11"/>
  <c r="U58" i="11"/>
  <c r="U66" i="11"/>
  <c r="T66" i="11"/>
  <c r="T74" i="11"/>
  <c r="U74" i="11"/>
  <c r="U82" i="11"/>
  <c r="T82" i="11"/>
  <c r="U90" i="11"/>
  <c r="T90" i="11"/>
  <c r="T98" i="11"/>
  <c r="U98" i="11"/>
  <c r="T106" i="11"/>
  <c r="U106" i="11"/>
  <c r="T114" i="11"/>
  <c r="U114" i="11"/>
  <c r="T122" i="11"/>
  <c r="U122" i="11"/>
  <c r="T130" i="11"/>
  <c r="U130" i="11"/>
  <c r="T138" i="11"/>
  <c r="U138" i="11"/>
  <c r="U146" i="11"/>
  <c r="T146" i="11"/>
  <c r="T154" i="11"/>
  <c r="U154" i="11"/>
  <c r="T162" i="11"/>
  <c r="U162" i="11"/>
  <c r="T170" i="11"/>
  <c r="U170" i="11"/>
  <c r="T178" i="11"/>
  <c r="U178" i="11"/>
  <c r="U186" i="11"/>
  <c r="T186" i="11"/>
  <c r="U194" i="11"/>
  <c r="T194" i="11"/>
  <c r="U202" i="11"/>
  <c r="T202" i="11"/>
  <c r="U210" i="11"/>
  <c r="T210" i="11"/>
  <c r="U218" i="11"/>
  <c r="T218" i="11"/>
  <c r="U226" i="11"/>
  <c r="T226" i="11"/>
  <c r="T234" i="11"/>
  <c r="U234" i="11"/>
  <c r="U242" i="11"/>
  <c r="T242" i="11"/>
  <c r="U250" i="11"/>
  <c r="T250" i="11"/>
  <c r="U258" i="11"/>
  <c r="T258" i="11"/>
  <c r="U266" i="11"/>
  <c r="T266" i="11"/>
  <c r="U274" i="11"/>
  <c r="T274" i="11"/>
  <c r="U282" i="11"/>
  <c r="T282" i="11"/>
  <c r="U290" i="11"/>
  <c r="T290" i="11"/>
  <c r="T298" i="11"/>
  <c r="U298" i="11"/>
  <c r="U306" i="11"/>
  <c r="T306" i="11"/>
  <c r="T314" i="11"/>
  <c r="U314" i="11"/>
  <c r="U322" i="11"/>
  <c r="T322" i="11"/>
  <c r="U330" i="11"/>
  <c r="T330" i="11"/>
  <c r="T338" i="11"/>
  <c r="U338" i="11"/>
  <c r="T346" i="11"/>
  <c r="U346" i="11"/>
  <c r="T354" i="11"/>
  <c r="U354" i="11"/>
  <c r="S5" i="11"/>
  <c r="N13" i="11"/>
  <c r="S13" i="11" s="1"/>
  <c r="S21" i="11"/>
  <c r="N29" i="11"/>
  <c r="S29" i="11" s="1"/>
  <c r="S37" i="11"/>
  <c r="N45" i="11"/>
  <c r="S45" i="11" s="1"/>
  <c r="S53" i="11"/>
  <c r="N61" i="11"/>
  <c r="S61" i="11" s="1"/>
  <c r="S69" i="11"/>
  <c r="S77" i="11"/>
  <c r="S85" i="11"/>
  <c r="S93" i="11"/>
  <c r="N101" i="11"/>
  <c r="S101" i="11" s="1"/>
  <c r="S109" i="11"/>
  <c r="N117" i="11"/>
  <c r="S117" i="11" s="1"/>
  <c r="S125" i="11"/>
  <c r="N133" i="11"/>
  <c r="S133" i="11" s="1"/>
  <c r="S141" i="11"/>
  <c r="N149" i="11"/>
  <c r="S149" i="11" s="1"/>
  <c r="S157" i="11"/>
  <c r="N165" i="11"/>
  <c r="S165" i="11" s="1"/>
  <c r="S173" i="11"/>
  <c r="S181" i="11"/>
  <c r="S189" i="11"/>
  <c r="S197" i="11"/>
  <c r="S205" i="11"/>
  <c r="S213" i="11"/>
  <c r="S221" i="11"/>
  <c r="S229" i="11"/>
  <c r="S237" i="11"/>
  <c r="S245" i="11"/>
  <c r="S253" i="11"/>
  <c r="S261" i="11"/>
  <c r="S269" i="11"/>
  <c r="S277" i="11"/>
  <c r="S301" i="11"/>
  <c r="S309" i="11"/>
  <c r="S317" i="11"/>
  <c r="S333" i="11"/>
  <c r="S341" i="11"/>
  <c r="S349" i="11"/>
  <c r="N294" i="11"/>
  <c r="N328" i="11"/>
  <c r="N7" i="11"/>
  <c r="N23" i="11"/>
  <c r="S23" i="11" s="1"/>
  <c r="N39" i="11"/>
  <c r="N55" i="11"/>
  <c r="N71" i="11"/>
  <c r="N87" i="11"/>
  <c r="S87" i="11" s="1"/>
  <c r="N103" i="11"/>
  <c r="N119" i="11"/>
  <c r="N135" i="11"/>
  <c r="N151" i="11"/>
  <c r="S151" i="11" s="1"/>
  <c r="N167" i="11"/>
  <c r="S211" i="11"/>
  <c r="S275" i="11"/>
  <c r="N307" i="11"/>
  <c r="N335" i="11"/>
  <c r="N291" i="11"/>
  <c r="S291" i="11" s="1"/>
  <c r="N20" i="11"/>
  <c r="N52" i="11"/>
  <c r="N84" i="11"/>
  <c r="N116" i="11"/>
  <c r="N144" i="11"/>
  <c r="N180" i="11"/>
  <c r="N204" i="11"/>
  <c r="N236" i="11"/>
  <c r="S236" i="11" s="1"/>
  <c r="N268" i="11"/>
  <c r="N324" i="11"/>
  <c r="R279" i="11"/>
  <c r="R319" i="11"/>
  <c r="R3" i="11"/>
  <c r="R11" i="11"/>
  <c r="R19" i="11"/>
  <c r="R27" i="11"/>
  <c r="R35" i="11"/>
  <c r="R43" i="11"/>
  <c r="R51" i="11"/>
  <c r="R59" i="11"/>
  <c r="R67" i="11"/>
  <c r="R75" i="11"/>
  <c r="R83" i="11"/>
  <c r="R91" i="11"/>
  <c r="R99" i="11"/>
  <c r="R107" i="11"/>
  <c r="R115" i="11"/>
  <c r="R123" i="11"/>
  <c r="R131" i="11"/>
  <c r="R139" i="11"/>
  <c r="R147" i="11"/>
  <c r="R155" i="11"/>
  <c r="R163" i="11"/>
  <c r="R171" i="11"/>
  <c r="R179" i="11"/>
  <c r="R187" i="11"/>
  <c r="R195" i="11"/>
  <c r="R203" i="11"/>
  <c r="R211" i="11"/>
  <c r="R219" i="11"/>
  <c r="R227" i="11"/>
  <c r="R235" i="11"/>
  <c r="R243" i="11"/>
  <c r="R251" i="11"/>
  <c r="R259" i="11"/>
  <c r="R267" i="11"/>
  <c r="R275" i="11"/>
  <c r="R283" i="11"/>
  <c r="R291" i="11"/>
  <c r="R299" i="11"/>
  <c r="R307" i="11"/>
  <c r="R315" i="11"/>
  <c r="R323" i="11"/>
  <c r="R331" i="11"/>
  <c r="R339" i="11"/>
  <c r="R347" i="11"/>
  <c r="R355" i="11"/>
  <c r="N289" i="11"/>
  <c r="N191" i="11"/>
  <c r="S223" i="11"/>
  <c r="N6" i="11"/>
  <c r="N14" i="11"/>
  <c r="N22" i="11"/>
  <c r="N30" i="11"/>
  <c r="N38" i="11"/>
  <c r="N46" i="11"/>
  <c r="N54" i="11"/>
  <c r="N62" i="11"/>
  <c r="N70" i="11"/>
  <c r="N78" i="11"/>
  <c r="N86" i="11"/>
  <c r="N94" i="11"/>
  <c r="N102" i="11"/>
  <c r="N110" i="11"/>
  <c r="N118" i="11"/>
  <c r="N126" i="11"/>
  <c r="N134" i="11"/>
  <c r="N142" i="11"/>
  <c r="N150" i="11"/>
  <c r="N158" i="11"/>
  <c r="N166" i="11"/>
  <c r="N174" i="11"/>
  <c r="N190" i="11"/>
  <c r="S190" i="11" s="1"/>
  <c r="N198" i="11"/>
  <c r="N206" i="11"/>
  <c r="N214" i="11"/>
  <c r="N222" i="11"/>
  <c r="S222" i="11" s="1"/>
  <c r="N230" i="11"/>
  <c r="N238" i="11"/>
  <c r="N246" i="11"/>
  <c r="N254" i="11"/>
  <c r="S254" i="11" s="1"/>
  <c r="N262" i="11"/>
  <c r="N270" i="11"/>
  <c r="N278" i="11"/>
  <c r="S278" i="11" s="1"/>
  <c r="N302" i="11"/>
  <c r="S302" i="11" s="1"/>
  <c r="N310" i="11"/>
  <c r="N318" i="11"/>
  <c r="N326" i="11"/>
  <c r="N334" i="11"/>
  <c r="S334" i="11" s="1"/>
  <c r="N342" i="11"/>
  <c r="N350" i="11"/>
  <c r="N3" i="11"/>
  <c r="S3" i="11" s="1"/>
  <c r="N19" i="11"/>
  <c r="S19" i="11" s="1"/>
  <c r="N35" i="11"/>
  <c r="S35" i="11" s="1"/>
  <c r="N51" i="11"/>
  <c r="S51" i="11" s="1"/>
  <c r="N67" i="11"/>
  <c r="S67" i="11" s="1"/>
  <c r="N83" i="11"/>
  <c r="S83" i="11" s="1"/>
  <c r="N99" i="11"/>
  <c r="S99" i="11" s="1"/>
  <c r="N115" i="11"/>
  <c r="S115" i="11" s="1"/>
  <c r="N131" i="11"/>
  <c r="S131" i="11" s="1"/>
  <c r="N147" i="11"/>
  <c r="S147" i="11" s="1"/>
  <c r="N163" i="11"/>
  <c r="S163" i="11" s="1"/>
  <c r="N179" i="11"/>
  <c r="S179" i="11" s="1"/>
  <c r="N195" i="11"/>
  <c r="S195" i="11" s="1"/>
  <c r="N215" i="11"/>
  <c r="S215" i="11" s="1"/>
  <c r="N247" i="11"/>
  <c r="N263" i="11"/>
  <c r="N279" i="11"/>
  <c r="S279" i="11" s="1"/>
  <c r="N295" i="11"/>
  <c r="S295" i="11" s="1"/>
  <c r="N311" i="11"/>
  <c r="N287" i="11"/>
  <c r="S287" i="11" s="1"/>
  <c r="N16" i="11"/>
  <c r="N40" i="11"/>
  <c r="N72" i="11"/>
  <c r="N100" i="11"/>
  <c r="S100" i="11" s="1"/>
  <c r="N136" i="11"/>
  <c r="N168" i="11"/>
  <c r="N200" i="11"/>
  <c r="N224" i="11"/>
  <c r="S224" i="11" s="1"/>
  <c r="N256" i="11"/>
  <c r="R4" i="11"/>
  <c r="R12" i="11"/>
  <c r="R20" i="11"/>
  <c r="R28" i="11"/>
  <c r="R36" i="11"/>
  <c r="R44" i="11"/>
  <c r="R52" i="11"/>
  <c r="R60" i="11"/>
  <c r="S60" i="11" s="1"/>
  <c r="R68" i="11"/>
  <c r="R76" i="11"/>
  <c r="R84" i="11"/>
  <c r="R100" i="11"/>
  <c r="R108" i="11"/>
  <c r="R116" i="11"/>
  <c r="R124" i="11"/>
  <c r="R132" i="11"/>
  <c r="R140" i="11"/>
  <c r="R148" i="11"/>
  <c r="R156" i="11"/>
  <c r="R164" i="11"/>
  <c r="R172" i="11"/>
  <c r="R180" i="11"/>
  <c r="R188" i="11"/>
  <c r="R196" i="11"/>
  <c r="R204" i="11"/>
  <c r="R212" i="11"/>
  <c r="R220" i="11"/>
  <c r="R228" i="11"/>
  <c r="R236" i="11"/>
  <c r="R244" i="11"/>
  <c r="R252" i="11"/>
  <c r="R260" i="11"/>
  <c r="R268" i="11"/>
  <c r="R276" i="11"/>
  <c r="R284" i="11"/>
  <c r="R292" i="11"/>
  <c r="R300" i="11"/>
  <c r="R308" i="11"/>
  <c r="R316" i="11"/>
  <c r="R324" i="11"/>
  <c r="R332" i="11"/>
  <c r="R340" i="11"/>
  <c r="U348" i="11"/>
  <c r="T348" i="11"/>
  <c r="N290" i="11"/>
  <c r="S290" i="11" s="1"/>
  <c r="N32" i="11"/>
  <c r="S32" i="11" s="1"/>
  <c r="N64" i="11"/>
  <c r="N96" i="11"/>
  <c r="N132" i="11"/>
  <c r="S132" i="11" s="1"/>
  <c r="N160" i="11"/>
  <c r="S160" i="11" s="1"/>
  <c r="N192" i="11"/>
  <c r="N228" i="11"/>
  <c r="S228" i="11" s="1"/>
  <c r="N260" i="11"/>
  <c r="S260" i="11" s="1"/>
  <c r="N296" i="11"/>
  <c r="S263" i="10"/>
  <c r="S279" i="10"/>
  <c r="U60" i="10"/>
  <c r="S272" i="10"/>
  <c r="S208" i="10"/>
  <c r="S160" i="10"/>
  <c r="S335" i="10"/>
  <c r="T140" i="10"/>
  <c r="U20" i="10"/>
  <c r="T36" i="10"/>
  <c r="T68" i="10"/>
  <c r="U84" i="10"/>
  <c r="U100" i="10"/>
  <c r="U116" i="10"/>
  <c r="U132" i="10"/>
  <c r="U148" i="10"/>
  <c r="R9" i="11"/>
  <c r="R17" i="11"/>
  <c r="U25" i="11"/>
  <c r="T25" i="11"/>
  <c r="R33" i="11"/>
  <c r="R41" i="11"/>
  <c r="R49" i="11"/>
  <c r="R57" i="11"/>
  <c r="R65" i="11"/>
  <c r="R73" i="11"/>
  <c r="R81" i="11"/>
  <c r="R89" i="11"/>
  <c r="R97" i="11"/>
  <c r="R105" i="11"/>
  <c r="R113" i="11"/>
  <c r="R121" i="11"/>
  <c r="R129" i="11"/>
  <c r="R137" i="11"/>
  <c r="R145" i="11"/>
  <c r="R153" i="11"/>
  <c r="R161" i="11"/>
  <c r="R169" i="11"/>
  <c r="R177" i="11"/>
  <c r="R185" i="11"/>
  <c r="R193" i="11"/>
  <c r="R201" i="11"/>
  <c r="R209" i="11"/>
  <c r="R217" i="11"/>
  <c r="R225" i="11"/>
  <c r="S225" i="11" s="1"/>
  <c r="R233" i="11"/>
  <c r="R241" i="11"/>
  <c r="R249" i="11"/>
  <c r="R257" i="11"/>
  <c r="S257" i="11" s="1"/>
  <c r="R265" i="11"/>
  <c r="R273" i="11"/>
  <c r="R281" i="11"/>
  <c r="R289" i="11"/>
  <c r="R297" i="11"/>
  <c r="R305" i="11"/>
  <c r="R313" i="11"/>
  <c r="R321" i="11"/>
  <c r="R329" i="11"/>
  <c r="R337" i="11"/>
  <c r="R345" i="11"/>
  <c r="R353" i="11"/>
  <c r="S4" i="11"/>
  <c r="S108" i="11"/>
  <c r="S140" i="11"/>
  <c r="S172" i="11"/>
  <c r="N248" i="11"/>
  <c r="S248" i="11" s="1"/>
  <c r="R6" i="11"/>
  <c r="R14" i="11"/>
  <c r="R22" i="11"/>
  <c r="R30" i="11"/>
  <c r="R38" i="11"/>
  <c r="R46" i="11"/>
  <c r="R54" i="11"/>
  <c r="R62" i="11"/>
  <c r="R70" i="11"/>
  <c r="R78" i="11"/>
  <c r="R86" i="11"/>
  <c r="R94" i="11"/>
  <c r="R102" i="11"/>
  <c r="R110" i="11"/>
  <c r="R118" i="11"/>
  <c r="R126" i="11"/>
  <c r="R134" i="11"/>
  <c r="R142" i="11"/>
  <c r="R150" i="11"/>
  <c r="R158" i="11"/>
  <c r="R166" i="11"/>
  <c r="R174" i="11"/>
  <c r="R182" i="11"/>
  <c r="R190" i="11"/>
  <c r="R198" i="11"/>
  <c r="R206" i="11"/>
  <c r="R214" i="11"/>
  <c r="R222" i="11"/>
  <c r="R230" i="11"/>
  <c r="R238" i="11"/>
  <c r="R246" i="11"/>
  <c r="R254" i="11"/>
  <c r="R262" i="11"/>
  <c r="R270" i="11"/>
  <c r="R286" i="11"/>
  <c r="R294" i="11"/>
  <c r="R302" i="11"/>
  <c r="R310" i="11"/>
  <c r="R318" i="11"/>
  <c r="R326" i="11"/>
  <c r="R334" i="11"/>
  <c r="R342" i="11"/>
  <c r="R350" i="11"/>
  <c r="N284" i="11"/>
  <c r="S284" i="11" s="1"/>
  <c r="S292" i="11"/>
  <c r="S17" i="11"/>
  <c r="S25" i="11"/>
  <c r="S41" i="11"/>
  <c r="S49" i="11"/>
  <c r="S57" i="11"/>
  <c r="S73" i="11"/>
  <c r="N81" i="11"/>
  <c r="S81" i="11" s="1"/>
  <c r="S89" i="11"/>
  <c r="S105" i="11"/>
  <c r="S113" i="11"/>
  <c r="S121" i="11"/>
  <c r="S137" i="11"/>
  <c r="S145" i="11"/>
  <c r="S153" i="11"/>
  <c r="N169" i="11"/>
  <c r="S169" i="11" s="1"/>
  <c r="S177" i="11"/>
  <c r="N185" i="11"/>
  <c r="S185" i="11" s="1"/>
  <c r="N201" i="11"/>
  <c r="S201" i="11" s="1"/>
  <c r="S209" i="11"/>
  <c r="N217" i="11"/>
  <c r="S217" i="11" s="1"/>
  <c r="N233" i="11"/>
  <c r="S233" i="11" s="1"/>
  <c r="S241" i="11"/>
  <c r="N249" i="11"/>
  <c r="S249" i="11" s="1"/>
  <c r="N265" i="11"/>
  <c r="S265" i="11" s="1"/>
  <c r="S273" i="11"/>
  <c r="N281" i="11"/>
  <c r="S281" i="11" s="1"/>
  <c r="N297" i="11"/>
  <c r="S297" i="11" s="1"/>
  <c r="S305" i="11"/>
  <c r="N313" i="11"/>
  <c r="S313" i="11" s="1"/>
  <c r="S321" i="11"/>
  <c r="N329" i="11"/>
  <c r="S329" i="11" s="1"/>
  <c r="S337" i="11"/>
  <c r="N15" i="11"/>
  <c r="S15" i="11" s="1"/>
  <c r="N31" i="11"/>
  <c r="S31" i="11" s="1"/>
  <c r="N47" i="11"/>
  <c r="N63" i="11"/>
  <c r="N79" i="11"/>
  <c r="S79" i="11" s="1"/>
  <c r="N95" i="11"/>
  <c r="S95" i="11" s="1"/>
  <c r="N111" i="11"/>
  <c r="N127" i="11"/>
  <c r="N143" i="11"/>
  <c r="S143" i="11" s="1"/>
  <c r="N159" i="11"/>
  <c r="S159" i="11" s="1"/>
  <c r="N207" i="11"/>
  <c r="N219" i="11"/>
  <c r="S219" i="11" s="1"/>
  <c r="N235" i="11"/>
  <c r="S235" i="11" s="1"/>
  <c r="N267" i="11"/>
  <c r="S267" i="11" s="1"/>
  <c r="S283" i="11"/>
  <c r="S299" i="11"/>
  <c r="N315" i="11"/>
  <c r="N36" i="11"/>
  <c r="S36" i="11" s="1"/>
  <c r="N68" i="11"/>
  <c r="S68" i="11" s="1"/>
  <c r="N104" i="11"/>
  <c r="N128" i="11"/>
  <c r="S128" i="11" s="1"/>
  <c r="N164" i="11"/>
  <c r="S164" i="11" s="1"/>
  <c r="N196" i="11"/>
  <c r="S196" i="11" s="1"/>
  <c r="N220" i="11"/>
  <c r="S220" i="11" s="1"/>
  <c r="N252" i="11"/>
  <c r="S252" i="11" s="1"/>
  <c r="N280" i="11"/>
  <c r="S280" i="11" s="1"/>
  <c r="N308" i="11"/>
  <c r="N332" i="11"/>
  <c r="S332" i="11" s="1"/>
  <c r="R7" i="11"/>
  <c r="R15" i="11"/>
  <c r="R23" i="11"/>
  <c r="R31" i="11"/>
  <c r="R39" i="11"/>
  <c r="R47" i="11"/>
  <c r="R55" i="11"/>
  <c r="R63" i="11"/>
  <c r="R71" i="11"/>
  <c r="R79" i="11"/>
  <c r="R87" i="11"/>
  <c r="R95" i="11"/>
  <c r="R103" i="11"/>
  <c r="R111" i="11"/>
  <c r="R119" i="11"/>
  <c r="R127" i="11"/>
  <c r="R135" i="11"/>
  <c r="R143" i="11"/>
  <c r="R151" i="11"/>
  <c r="R159" i="11"/>
  <c r="R167" i="11"/>
  <c r="R175" i="11"/>
  <c r="R183" i="11"/>
  <c r="R191" i="11"/>
  <c r="R199" i="11"/>
  <c r="R207" i="11"/>
  <c r="R215" i="11"/>
  <c r="R223" i="11"/>
  <c r="R231" i="11"/>
  <c r="S231" i="11" s="1"/>
  <c r="R239" i="11"/>
  <c r="R247" i="11"/>
  <c r="R255" i="11"/>
  <c r="R263" i="11"/>
  <c r="R271" i="11"/>
  <c r="R287" i="11"/>
  <c r="R295" i="11"/>
  <c r="R303" i="11"/>
  <c r="R311" i="11"/>
  <c r="R327" i="11"/>
  <c r="R335" i="11"/>
  <c r="R343" i="11"/>
  <c r="R351" i="11"/>
  <c r="N285" i="11"/>
  <c r="S285" i="11" s="1"/>
  <c r="N293" i="11"/>
  <c r="S293" i="11" s="1"/>
  <c r="N323" i="11"/>
  <c r="S323" i="11" s="1"/>
  <c r="N10" i="11"/>
  <c r="S10" i="11" s="1"/>
  <c r="N18" i="11"/>
  <c r="S18" i="11" s="1"/>
  <c r="N26" i="11"/>
  <c r="S26" i="11" s="1"/>
  <c r="N34" i="11"/>
  <c r="S34" i="11" s="1"/>
  <c r="N42" i="11"/>
  <c r="S42" i="11" s="1"/>
  <c r="N50" i="11"/>
  <c r="S50" i="11" s="1"/>
  <c r="N58" i="11"/>
  <c r="S58" i="11" s="1"/>
  <c r="N66" i="11"/>
  <c r="S66" i="11" s="1"/>
  <c r="N74" i="11"/>
  <c r="S74" i="11" s="1"/>
  <c r="N82" i="11"/>
  <c r="S82" i="11" s="1"/>
  <c r="N90" i="11"/>
  <c r="S90" i="11" s="1"/>
  <c r="N98" i="11"/>
  <c r="S98" i="11" s="1"/>
  <c r="N106" i="11"/>
  <c r="S106" i="11" s="1"/>
  <c r="N114" i="11"/>
  <c r="S114" i="11" s="1"/>
  <c r="N122" i="11"/>
  <c r="S122" i="11" s="1"/>
  <c r="N130" i="11"/>
  <c r="S130" i="11" s="1"/>
  <c r="N138" i="11"/>
  <c r="S138" i="11" s="1"/>
  <c r="N146" i="11"/>
  <c r="S146" i="11" s="1"/>
  <c r="N154" i="11"/>
  <c r="S154" i="11" s="1"/>
  <c r="N162" i="11"/>
  <c r="S162" i="11" s="1"/>
  <c r="N170" i="11"/>
  <c r="S170" i="11" s="1"/>
  <c r="N178" i="11"/>
  <c r="S178" i="11" s="1"/>
  <c r="S186" i="11"/>
  <c r="N194" i="11"/>
  <c r="S194" i="11" s="1"/>
  <c r="N202" i="11"/>
  <c r="S202" i="11" s="1"/>
  <c r="N210" i="11"/>
  <c r="S210" i="11" s="1"/>
  <c r="N218" i="11"/>
  <c r="S218" i="11" s="1"/>
  <c r="N226" i="11"/>
  <c r="S226" i="11" s="1"/>
  <c r="N234" i="11"/>
  <c r="S234" i="11" s="1"/>
  <c r="N242" i="11"/>
  <c r="S242" i="11" s="1"/>
  <c r="N250" i="11"/>
  <c r="S250" i="11" s="1"/>
  <c r="S258" i="11"/>
  <c r="N266" i="11"/>
  <c r="S266" i="11" s="1"/>
  <c r="N274" i="11"/>
  <c r="S274" i="11" s="1"/>
  <c r="N282" i="11"/>
  <c r="S282" i="11" s="1"/>
  <c r="N298" i="11"/>
  <c r="S298" i="11" s="1"/>
  <c r="N306" i="11"/>
  <c r="S306" i="11" s="1"/>
  <c r="N314" i="11"/>
  <c r="S314" i="11" s="1"/>
  <c r="N322" i="11"/>
  <c r="S322" i="11" s="1"/>
  <c r="N330" i="11"/>
  <c r="S330" i="11" s="1"/>
  <c r="N338" i="11"/>
  <c r="S338" i="11" s="1"/>
  <c r="N346" i="11"/>
  <c r="S346" i="11" s="1"/>
  <c r="N354" i="11"/>
  <c r="S354" i="11" s="1"/>
  <c r="N286" i="11"/>
  <c r="S286" i="11" s="1"/>
  <c r="S11" i="11"/>
  <c r="N27" i="11"/>
  <c r="N43" i="11"/>
  <c r="S43" i="11" s="1"/>
  <c r="N59" i="11"/>
  <c r="S59" i="11" s="1"/>
  <c r="N75" i="11"/>
  <c r="S75" i="11" s="1"/>
  <c r="N91" i="11"/>
  <c r="N107" i="11"/>
  <c r="S107" i="11" s="1"/>
  <c r="N123" i="11"/>
  <c r="S123" i="11" s="1"/>
  <c r="N139" i="11"/>
  <c r="S139" i="11" s="1"/>
  <c r="N155" i="11"/>
  <c r="N171" i="11"/>
  <c r="S171" i="11" s="1"/>
  <c r="S187" i="11"/>
  <c r="N203" i="11"/>
  <c r="S203" i="11" s="1"/>
  <c r="N239" i="11"/>
  <c r="N255" i="11"/>
  <c r="S255" i="11" s="1"/>
  <c r="N271" i="11"/>
  <c r="S271" i="11" s="1"/>
  <c r="N303" i="11"/>
  <c r="N319" i="11"/>
  <c r="N339" i="11"/>
  <c r="S339" i="11" s="1"/>
  <c r="S351" i="11"/>
  <c r="N28" i="11"/>
  <c r="S28" i="11" s="1"/>
  <c r="N56" i="11"/>
  <c r="N88" i="11"/>
  <c r="S88" i="11" s="1"/>
  <c r="N120" i="11"/>
  <c r="S120" i="11" s="1"/>
  <c r="N152" i="11"/>
  <c r="S152" i="11" s="1"/>
  <c r="N184" i="11"/>
  <c r="N216" i="11"/>
  <c r="S216" i="11" s="1"/>
  <c r="N240" i="11"/>
  <c r="S240" i="11" s="1"/>
  <c r="N272" i="11"/>
  <c r="N304" i="11"/>
  <c r="N336" i="11"/>
  <c r="R8" i="11"/>
  <c r="R16" i="11"/>
  <c r="R24" i="11"/>
  <c r="S24" i="11" s="1"/>
  <c r="R32" i="11"/>
  <c r="R40" i="11"/>
  <c r="R48" i="11"/>
  <c r="R56" i="11"/>
  <c r="R64" i="11"/>
  <c r="R72" i="11"/>
  <c r="R80" i="11"/>
  <c r="R88" i="11"/>
  <c r="R96" i="11"/>
  <c r="R104" i="11"/>
  <c r="R112" i="11"/>
  <c r="R120" i="11"/>
  <c r="R128" i="11"/>
  <c r="R136" i="11"/>
  <c r="R144" i="11"/>
  <c r="R152" i="11"/>
  <c r="R160" i="11"/>
  <c r="R168" i="11"/>
  <c r="R176" i="11"/>
  <c r="R184" i="11"/>
  <c r="R192" i="11"/>
  <c r="R200" i="11"/>
  <c r="R208" i="11"/>
  <c r="R216" i="11"/>
  <c r="R224" i="11"/>
  <c r="R232" i="11"/>
  <c r="R240" i="11"/>
  <c r="R248" i="11"/>
  <c r="R256" i="11"/>
  <c r="R264" i="11"/>
  <c r="S264" i="11" s="1"/>
  <c r="R272" i="11"/>
  <c r="R280" i="11"/>
  <c r="R288" i="11"/>
  <c r="R296" i="11"/>
  <c r="R304" i="11"/>
  <c r="R312" i="11"/>
  <c r="S312" i="11" s="1"/>
  <c r="R320" i="11"/>
  <c r="R328" i="11"/>
  <c r="R336" i="11"/>
  <c r="R344" i="11"/>
  <c r="R352" i="11"/>
  <c r="N182" i="11"/>
  <c r="S182" i="11" s="1"/>
  <c r="N193" i="11"/>
  <c r="N325" i="11"/>
  <c r="S325" i="11" s="1"/>
  <c r="N12" i="11"/>
  <c r="N48" i="11"/>
  <c r="S48" i="11" s="1"/>
  <c r="N80" i="11"/>
  <c r="S80" i="11" s="1"/>
  <c r="N112" i="11"/>
  <c r="N148" i="11"/>
  <c r="N176" i="11"/>
  <c r="S176" i="11" s="1"/>
  <c r="N208" i="11"/>
  <c r="S208" i="11" s="1"/>
  <c r="N244" i="11"/>
  <c r="N276" i="11"/>
  <c r="N316" i="11"/>
  <c r="S316" i="11" s="1"/>
  <c r="N344" i="11"/>
  <c r="S344" i="11" s="1"/>
  <c r="S234" i="10"/>
  <c r="S202" i="10"/>
  <c r="S54" i="10"/>
  <c r="U303" i="10"/>
  <c r="S334" i="10"/>
  <c r="S270" i="10"/>
  <c r="S198" i="10"/>
  <c r="S90" i="10"/>
  <c r="S231" i="10"/>
  <c r="S254" i="10"/>
  <c r="U188" i="10"/>
  <c r="U204" i="10"/>
  <c r="U220" i="10"/>
  <c r="T252" i="10"/>
  <c r="U268" i="10"/>
  <c r="T300" i="10"/>
  <c r="U316" i="10"/>
  <c r="R235" i="10"/>
  <c r="R243" i="10"/>
  <c r="R251" i="10"/>
  <c r="S251" i="10" s="1"/>
  <c r="R259" i="10"/>
  <c r="R267" i="10"/>
  <c r="R275" i="10"/>
  <c r="R283" i="10"/>
  <c r="R291" i="10"/>
  <c r="R299" i="10"/>
  <c r="R307" i="10"/>
  <c r="R315" i="10"/>
  <c r="R323" i="10"/>
  <c r="S323" i="10" s="1"/>
  <c r="R331" i="10"/>
  <c r="R339" i="10"/>
  <c r="S339" i="10" s="1"/>
  <c r="R347" i="10"/>
  <c r="T88" i="10"/>
  <c r="S24" i="10"/>
  <c r="S56" i="10"/>
  <c r="U284" i="10"/>
  <c r="U28" i="10"/>
  <c r="U157" i="10"/>
  <c r="S284" i="10"/>
  <c r="S220" i="10"/>
  <c r="S175" i="10"/>
  <c r="S47" i="10"/>
  <c r="S93" i="10"/>
  <c r="T92" i="10"/>
  <c r="T192" i="10"/>
  <c r="T288" i="10"/>
  <c r="T67" i="10"/>
  <c r="S136" i="10"/>
  <c r="S104" i="10"/>
  <c r="S131" i="10"/>
  <c r="U175" i="10"/>
  <c r="U147" i="10"/>
  <c r="U130" i="10"/>
  <c r="U127" i="10"/>
  <c r="U178" i="10"/>
  <c r="U104" i="10"/>
  <c r="T204" i="10"/>
  <c r="T95" i="10"/>
  <c r="S51" i="10"/>
  <c r="U320" i="10"/>
  <c r="U19" i="10"/>
  <c r="U76" i="10"/>
  <c r="U240" i="10"/>
  <c r="S92" i="10"/>
  <c r="S320" i="10"/>
  <c r="S256" i="10"/>
  <c r="S192" i="10"/>
  <c r="U131" i="10"/>
  <c r="T12" i="10"/>
  <c r="S147" i="10"/>
  <c r="S124" i="10"/>
  <c r="U208" i="10"/>
  <c r="U179" i="10"/>
  <c r="U256" i="10"/>
  <c r="U304" i="10"/>
  <c r="U272" i="10"/>
  <c r="S76" i="10"/>
  <c r="S304" i="10"/>
  <c r="S240" i="10"/>
  <c r="S176" i="10"/>
  <c r="U7" i="10"/>
  <c r="T160" i="10"/>
  <c r="S67" i="10"/>
  <c r="S179" i="10"/>
  <c r="U51" i="10"/>
  <c r="U176" i="10"/>
  <c r="U195" i="10"/>
  <c r="S60" i="10"/>
  <c r="S288" i="10"/>
  <c r="S224" i="10"/>
  <c r="S269" i="10"/>
  <c r="S141" i="10"/>
  <c r="S221" i="10"/>
  <c r="U341" i="10"/>
  <c r="U146" i="10"/>
  <c r="U50" i="10"/>
  <c r="S326" i="10"/>
  <c r="S13" i="10"/>
  <c r="S178" i="10"/>
  <c r="S50" i="10"/>
  <c r="U114" i="10"/>
  <c r="U278" i="10"/>
  <c r="U87" i="10"/>
  <c r="U301" i="10"/>
  <c r="U112" i="10"/>
  <c r="U33" i="10"/>
  <c r="T144" i="10"/>
  <c r="T336" i="10"/>
  <c r="U113" i="10"/>
  <c r="T96" i="10"/>
  <c r="T128" i="10"/>
  <c r="T180" i="10"/>
  <c r="T228" i="10"/>
  <c r="T126" i="10"/>
  <c r="T103" i="10"/>
  <c r="S71" i="10"/>
  <c r="S215" i="10"/>
  <c r="S103" i="10"/>
  <c r="U119" i="10"/>
  <c r="U135" i="10"/>
  <c r="S128" i="10"/>
  <c r="S199" i="10"/>
  <c r="T212" i="10"/>
  <c r="T262" i="10"/>
  <c r="T326" i="10"/>
  <c r="S212" i="10"/>
  <c r="U292" i="10"/>
  <c r="T164" i="10"/>
  <c r="T196" i="10"/>
  <c r="T183" i="10"/>
  <c r="U310" i="10"/>
  <c r="T342" i="10"/>
  <c r="S222" i="10"/>
  <c r="U169" i="10"/>
  <c r="U47" i="10"/>
  <c r="U3" i="10"/>
  <c r="S336" i="10"/>
  <c r="S268" i="10"/>
  <c r="S204" i="10"/>
  <c r="S297" i="10"/>
  <c r="S40" i="10"/>
  <c r="S29" i="10"/>
  <c r="U337" i="10"/>
  <c r="S237" i="10"/>
  <c r="T24" i="10"/>
  <c r="T120" i="10"/>
  <c r="T188" i="10"/>
  <c r="S73" i="10"/>
  <c r="S281" i="10"/>
  <c r="S285" i="10"/>
  <c r="S157" i="10"/>
  <c r="U237" i="10"/>
  <c r="S342" i="10"/>
  <c r="S310" i="10"/>
  <c r="S278" i="10"/>
  <c r="S130" i="10"/>
  <c r="S66" i="10"/>
  <c r="S306" i="10"/>
  <c r="U158" i="10"/>
  <c r="U52" i="10"/>
  <c r="U109" i="10"/>
  <c r="U221" i="10"/>
  <c r="T20" i="10"/>
  <c r="T203" i="10"/>
  <c r="T199" i="10"/>
  <c r="S225" i="10"/>
  <c r="U173" i="10"/>
  <c r="T59" i="10"/>
  <c r="T142" i="10"/>
  <c r="U206" i="10"/>
  <c r="S78" i="10"/>
  <c r="U149" i="10"/>
  <c r="T332" i="10"/>
  <c r="U14" i="10"/>
  <c r="T94" i="10"/>
  <c r="U222" i="10"/>
  <c r="S158" i="10"/>
  <c r="S94" i="10"/>
  <c r="S30" i="10"/>
  <c r="S2" i="10"/>
  <c r="S142" i="10"/>
  <c r="U258" i="10"/>
  <c r="U306" i="10"/>
  <c r="U290" i="10"/>
  <c r="U248" i="10"/>
  <c r="S290" i="10"/>
  <c r="S258" i="10"/>
  <c r="U75" i="10"/>
  <c r="U232" i="10"/>
  <c r="U43" i="10"/>
  <c r="S206" i="10"/>
  <c r="S75" i="10"/>
  <c r="S11" i="10"/>
  <c r="T73" i="10"/>
  <c r="S313" i="10"/>
  <c r="U201" i="10"/>
  <c r="U325" i="10"/>
  <c r="T2" i="10"/>
  <c r="U78" i="10"/>
  <c r="S148" i="10"/>
  <c r="S116" i="10"/>
  <c r="S126" i="10"/>
  <c r="S245" i="10"/>
  <c r="S264" i="10"/>
  <c r="S171" i="10"/>
  <c r="S14" i="10"/>
  <c r="U184" i="10"/>
  <c r="U68" i="10"/>
  <c r="U30" i="10"/>
  <c r="U277" i="10"/>
  <c r="U17" i="10"/>
  <c r="S184" i="10"/>
  <c r="T84" i="10"/>
  <c r="T100" i="10"/>
  <c r="T116" i="10"/>
  <c r="T132" i="10"/>
  <c r="T148" i="10"/>
  <c r="T168" i="10"/>
  <c r="T216" i="10"/>
  <c r="T280" i="10"/>
  <c r="S232" i="10"/>
  <c r="S20" i="10"/>
  <c r="U264" i="10"/>
  <c r="U197" i="10"/>
  <c r="S332" i="10"/>
  <c r="S187" i="10"/>
  <c r="U139" i="10"/>
  <c r="U187" i="10"/>
  <c r="S139" i="10"/>
  <c r="T123" i="10"/>
  <c r="S100" i="10"/>
  <c r="S52" i="10"/>
  <c r="S191" i="10"/>
  <c r="S312" i="10"/>
  <c r="S152" i="10"/>
  <c r="S127" i="10"/>
  <c r="S43" i="10"/>
  <c r="S223" i="10"/>
  <c r="S168" i="10"/>
  <c r="U223" i="10"/>
  <c r="U11" i="10"/>
  <c r="U312" i="10"/>
  <c r="U111" i="10"/>
  <c r="U56" i="10"/>
  <c r="U191" i="10"/>
  <c r="U252" i="10"/>
  <c r="S316" i="10"/>
  <c r="S188" i="10"/>
  <c r="S111" i="10"/>
  <c r="S169" i="10"/>
  <c r="U153" i="10"/>
  <c r="S329" i="10"/>
  <c r="U57" i="10"/>
  <c r="U261" i="10"/>
  <c r="T268" i="10"/>
  <c r="T316" i="10"/>
  <c r="S68" i="10"/>
  <c r="S248" i="10"/>
  <c r="S120" i="10"/>
  <c r="S88" i="10"/>
  <c r="S36" i="10"/>
  <c r="S296" i="10"/>
  <c r="S203" i="10"/>
  <c r="U281" i="10"/>
  <c r="U36" i="10"/>
  <c r="U296" i="10"/>
  <c r="U45" i="10"/>
  <c r="U345" i="10"/>
  <c r="U171" i="10"/>
  <c r="U63" i="10"/>
  <c r="U313" i="10"/>
  <c r="S172" i="10"/>
  <c r="S95" i="10"/>
  <c r="S153" i="10"/>
  <c r="T349" i="10"/>
  <c r="S309" i="10"/>
  <c r="U29" i="10"/>
  <c r="S185" i="10"/>
  <c r="S277" i="10"/>
  <c r="S16" i="10"/>
  <c r="S48" i="10"/>
  <c r="S112" i="10"/>
  <c r="S39" i="10"/>
  <c r="S183" i="10"/>
  <c r="U16" i="10"/>
  <c r="U4" i="10"/>
  <c r="U71" i="10"/>
  <c r="U48" i="10"/>
  <c r="U151" i="10"/>
  <c r="U324" i="10"/>
  <c r="U69" i="10"/>
  <c r="S8" i="10"/>
  <c r="U85" i="10"/>
  <c r="U117" i="10"/>
  <c r="U101" i="10"/>
  <c r="U25" i="10"/>
  <c r="S41" i="10"/>
  <c r="S213" i="10"/>
  <c r="T16" i="10"/>
  <c r="T32" i="10"/>
  <c r="T48" i="10"/>
  <c r="T64" i="10"/>
  <c r="T8" i="10"/>
  <c r="S324" i="10"/>
  <c r="S276" i="10"/>
  <c r="S133" i="10"/>
  <c r="S308" i="10"/>
  <c r="S260" i="10"/>
  <c r="S228" i="10"/>
  <c r="S180" i="10"/>
  <c r="S4" i="10"/>
  <c r="S23" i="10"/>
  <c r="S87" i="10"/>
  <c r="S64" i="10"/>
  <c r="S55" i="10"/>
  <c r="S119" i="10"/>
  <c r="U308" i="10"/>
  <c r="U244" i="10"/>
  <c r="U167" i="10"/>
  <c r="U39" i="10"/>
  <c r="U276" i="10"/>
  <c r="U215" i="10"/>
  <c r="S149" i="10"/>
  <c r="U309" i="10"/>
  <c r="U53" i="10"/>
  <c r="S292" i="10"/>
  <c r="S164" i="10"/>
  <c r="S197" i="10"/>
  <c r="S151" i="10"/>
  <c r="S181" i="10"/>
  <c r="U55" i="10"/>
  <c r="U80" i="10"/>
  <c r="U260" i="10"/>
  <c r="U23" i="10"/>
  <c r="S144" i="10"/>
  <c r="U181" i="10"/>
  <c r="S69" i="10"/>
  <c r="U213" i="10"/>
  <c r="U41" i="10"/>
  <c r="U13" i="10"/>
  <c r="T177" i="10"/>
  <c r="T273" i="10"/>
  <c r="U273" i="10"/>
  <c r="S9" i="10"/>
  <c r="S109" i="10"/>
  <c r="S173" i="10"/>
  <c r="U161" i="10"/>
  <c r="U81" i="10"/>
  <c r="T321" i="10"/>
  <c r="U321" i="10"/>
  <c r="T133" i="10"/>
  <c r="U133" i="10"/>
  <c r="T245" i="10"/>
  <c r="U245" i="10"/>
  <c r="S81" i="10"/>
  <c r="S349" i="10"/>
  <c r="U241" i="10"/>
  <c r="S289" i="10"/>
  <c r="U9" i="10"/>
  <c r="U65" i="10"/>
  <c r="T185" i="10"/>
  <c r="U185" i="10"/>
  <c r="T297" i="10"/>
  <c r="U297" i="10"/>
  <c r="S161" i="10"/>
  <c r="S137" i="10"/>
  <c r="S85" i="10"/>
  <c r="U289" i="10"/>
  <c r="U193" i="10"/>
  <c r="U225" i="10"/>
  <c r="T329" i="10"/>
  <c r="U329" i="10"/>
  <c r="T93" i="10"/>
  <c r="U93" i="10"/>
  <c r="T141" i="10"/>
  <c r="U141" i="10"/>
  <c r="T269" i="10"/>
  <c r="U269" i="10"/>
  <c r="T285" i="10"/>
  <c r="U285" i="10"/>
  <c r="S201" i="10"/>
  <c r="S53" i="10"/>
  <c r="D155" i="6"/>
  <c r="D203" i="6"/>
  <c r="D159" i="6"/>
  <c r="D225" i="6"/>
  <c r="D205" i="6"/>
  <c r="D185" i="6"/>
  <c r="D207" i="6"/>
  <c r="D101" i="6"/>
  <c r="D83" i="6"/>
  <c r="D61" i="6"/>
  <c r="D141" i="6"/>
  <c r="D211" i="6"/>
  <c r="D137" i="6"/>
  <c r="D133" i="6"/>
  <c r="D123" i="6"/>
  <c r="D105" i="6"/>
  <c r="D72" i="6"/>
  <c r="D70" i="6"/>
  <c r="D68" i="6"/>
  <c r="D66" i="6"/>
  <c r="D64" i="6"/>
  <c r="J41" i="6"/>
  <c r="F40" i="6"/>
  <c r="J39" i="6"/>
  <c r="F38" i="6"/>
  <c r="J37" i="6"/>
  <c r="F36" i="6"/>
  <c r="J35" i="6"/>
  <c r="F34" i="6"/>
  <c r="J33" i="6"/>
  <c r="F32" i="6"/>
  <c r="J31" i="6"/>
  <c r="F30" i="6"/>
  <c r="J29" i="6"/>
  <c r="F28" i="6"/>
  <c r="J27" i="6"/>
  <c r="F26" i="6"/>
  <c r="J25" i="6"/>
  <c r="F24" i="6"/>
  <c r="J23" i="6"/>
  <c r="F22" i="6"/>
  <c r="J21" i="6"/>
  <c r="F20" i="6"/>
  <c r="J19" i="6"/>
  <c r="F18" i="6"/>
  <c r="J17" i="6"/>
  <c r="F16" i="6"/>
  <c r="J15" i="6"/>
  <c r="F14" i="6"/>
  <c r="J13" i="6"/>
  <c r="F12" i="6"/>
  <c r="J11" i="6"/>
  <c r="F10" i="6"/>
  <c r="J9" i="6"/>
  <c r="F8" i="6"/>
  <c r="J7" i="6"/>
  <c r="F6" i="6"/>
  <c r="J5" i="6"/>
  <c r="F4" i="6"/>
  <c r="J3" i="6"/>
  <c r="D62" i="6"/>
  <c r="H77" i="6"/>
  <c r="L76" i="6"/>
  <c r="H75" i="6"/>
  <c r="L74" i="6"/>
  <c r="H73" i="6"/>
  <c r="L72" i="6"/>
  <c r="H71" i="6"/>
  <c r="L70" i="6"/>
  <c r="D46" i="6"/>
  <c r="H69" i="6"/>
  <c r="L68" i="6"/>
  <c r="H67" i="6"/>
  <c r="L66" i="6"/>
  <c r="D44" i="6"/>
  <c r="H65" i="6"/>
  <c r="L64" i="6"/>
  <c r="D42" i="6"/>
  <c r="H63" i="6"/>
  <c r="L62" i="6"/>
  <c r="H61" i="6"/>
  <c r="L60" i="6"/>
  <c r="H59" i="6"/>
  <c r="L58" i="6"/>
  <c r="H57" i="6"/>
  <c r="L56" i="6"/>
  <c r="H55" i="6"/>
  <c r="L54" i="6"/>
  <c r="H53" i="6"/>
  <c r="L52" i="6"/>
  <c r="H51" i="6"/>
  <c r="L50" i="6"/>
  <c r="H49" i="6"/>
  <c r="L48" i="6"/>
  <c r="H47" i="6"/>
  <c r="L46" i="6"/>
  <c r="H45" i="6"/>
  <c r="L44" i="6"/>
  <c r="D28" i="6"/>
  <c r="H43" i="6"/>
  <c r="L42" i="6"/>
  <c r="D26" i="6"/>
  <c r="H41" i="6"/>
  <c r="L40" i="6"/>
  <c r="D24" i="6"/>
  <c r="H39" i="6"/>
  <c r="L38" i="6"/>
  <c r="H37" i="6"/>
  <c r="L36" i="6"/>
  <c r="H35" i="6"/>
  <c r="L34" i="6"/>
  <c r="D20" i="6"/>
  <c r="H33" i="6"/>
  <c r="L32" i="6"/>
  <c r="D18" i="6"/>
  <c r="H31" i="6"/>
  <c r="L30" i="6"/>
  <c r="H29" i="6"/>
  <c r="L28" i="6"/>
  <c r="H27" i="6"/>
  <c r="L26" i="6"/>
  <c r="H25" i="6"/>
  <c r="L24" i="6"/>
  <c r="H23" i="6"/>
  <c r="L22" i="6"/>
  <c r="H21" i="6"/>
  <c r="L20" i="6"/>
  <c r="H19" i="6"/>
  <c r="L18" i="6"/>
  <c r="H17" i="6"/>
  <c r="L16" i="6"/>
  <c r="D6" i="6"/>
  <c r="H15" i="6"/>
  <c r="L14" i="6"/>
  <c r="H13" i="6"/>
  <c r="L12" i="6"/>
  <c r="H11" i="6"/>
  <c r="L10" i="6"/>
  <c r="H9" i="6"/>
  <c r="L8" i="6"/>
  <c r="H7" i="6"/>
  <c r="L6" i="6"/>
  <c r="H5" i="6"/>
  <c r="L4" i="6"/>
  <c r="H3" i="6"/>
  <c r="J207" i="6"/>
  <c r="D233" i="6"/>
  <c r="D231" i="6"/>
  <c r="D215" i="6"/>
  <c r="D273" i="6"/>
  <c r="D201" i="6"/>
  <c r="D199" i="6"/>
  <c r="D197" i="6"/>
  <c r="D189" i="6"/>
  <c r="D183" i="6"/>
  <c r="D181" i="6"/>
  <c r="D177" i="6"/>
  <c r="D175" i="6"/>
  <c r="D153" i="6"/>
  <c r="D143" i="6"/>
  <c r="D129" i="6"/>
  <c r="D121" i="6"/>
  <c r="D109" i="6"/>
  <c r="D107" i="6"/>
  <c r="D97" i="6"/>
  <c r="D79" i="6"/>
  <c r="D77" i="6"/>
  <c r="D59" i="6"/>
  <c r="D57" i="6"/>
  <c r="D55" i="6"/>
  <c r="D53" i="6"/>
  <c r="D51" i="6"/>
  <c r="D49" i="6"/>
  <c r="D45" i="6"/>
  <c r="D37" i="6"/>
  <c r="D15" i="6"/>
  <c r="D13" i="6"/>
  <c r="D9" i="6"/>
  <c r="D7" i="6"/>
  <c r="D261" i="6"/>
  <c r="H355" i="6"/>
  <c r="L354" i="6"/>
  <c r="H353" i="6"/>
  <c r="L352" i="6"/>
  <c r="H351" i="6"/>
  <c r="L350" i="6"/>
  <c r="D238" i="6"/>
  <c r="H349" i="6"/>
  <c r="L348" i="6"/>
  <c r="D236" i="6"/>
  <c r="H347" i="6"/>
  <c r="L346" i="6"/>
  <c r="D326" i="6"/>
  <c r="H345" i="6"/>
  <c r="L344" i="6"/>
  <c r="H343" i="6"/>
  <c r="L342" i="6"/>
  <c r="H341" i="6"/>
  <c r="L340" i="6"/>
  <c r="D306" i="6"/>
  <c r="H339" i="6"/>
  <c r="L338" i="6"/>
  <c r="H337" i="6"/>
  <c r="L336" i="6"/>
  <c r="H335" i="6"/>
  <c r="L334" i="6"/>
  <c r="H333" i="6"/>
  <c r="L332" i="6"/>
  <c r="H331" i="6"/>
  <c r="L330" i="6"/>
  <c r="D224" i="6"/>
  <c r="H329" i="6"/>
  <c r="L328" i="6"/>
  <c r="D222" i="6"/>
  <c r="H327" i="6"/>
  <c r="F355" i="6"/>
  <c r="J354" i="6"/>
  <c r="B242" i="6"/>
  <c r="F353" i="6"/>
  <c r="J352" i="6"/>
  <c r="B240" i="6"/>
  <c r="F351" i="6"/>
  <c r="J350" i="6"/>
  <c r="B238" i="6"/>
  <c r="F349" i="6"/>
  <c r="J348" i="6"/>
  <c r="B236" i="6"/>
  <c r="F347" i="6"/>
  <c r="J346" i="6"/>
  <c r="B326" i="6"/>
  <c r="F345" i="6"/>
  <c r="J344" i="6"/>
  <c r="F343" i="6"/>
  <c r="J342" i="6"/>
  <c r="F341" i="6"/>
  <c r="J340" i="6"/>
  <c r="B306" i="6"/>
  <c r="F339" i="6"/>
  <c r="J338" i="6"/>
  <c r="F337" i="6"/>
  <c r="J336" i="6"/>
  <c r="F335" i="6"/>
  <c r="J334" i="6"/>
  <c r="F333" i="6"/>
  <c r="J332" i="6"/>
  <c r="F331" i="6"/>
  <c r="J330" i="6"/>
  <c r="B224" i="6"/>
  <c r="F329" i="6"/>
  <c r="J328" i="6"/>
  <c r="F327" i="6"/>
  <c r="J326" i="6"/>
  <c r="B220" i="6"/>
  <c r="F325" i="6"/>
  <c r="J324" i="6"/>
  <c r="F323" i="6"/>
  <c r="J322" i="6"/>
  <c r="F321" i="6"/>
  <c r="J320" i="6"/>
  <c r="F319" i="6"/>
  <c r="J318" i="6"/>
  <c r="F317" i="6"/>
  <c r="J316" i="6"/>
  <c r="F315" i="6"/>
  <c r="J314" i="6"/>
  <c r="B248" i="6"/>
  <c r="F313" i="6"/>
  <c r="J312" i="6"/>
  <c r="B212" i="6"/>
  <c r="F311" i="6"/>
  <c r="J310" i="6"/>
  <c r="B210" i="6"/>
  <c r="F309" i="6"/>
  <c r="J308" i="6"/>
  <c r="B208" i="6"/>
  <c r="F307" i="6"/>
  <c r="J306" i="6"/>
  <c r="F305" i="6"/>
  <c r="J304" i="6"/>
  <c r="F303" i="6"/>
  <c r="J302" i="6"/>
  <c r="F301" i="6"/>
  <c r="L326" i="6"/>
  <c r="D220" i="6"/>
  <c r="H325" i="6"/>
  <c r="L324" i="6"/>
  <c r="H323" i="6"/>
  <c r="L322" i="6"/>
  <c r="H321" i="6"/>
  <c r="L320" i="6"/>
  <c r="H319" i="6"/>
  <c r="L318" i="6"/>
  <c r="H317" i="6"/>
  <c r="L316" i="6"/>
  <c r="H315" i="6"/>
  <c r="L314" i="6"/>
  <c r="D248" i="6"/>
  <c r="H313" i="6"/>
  <c r="L312" i="6"/>
  <c r="D212" i="6"/>
  <c r="H311" i="6"/>
  <c r="L310" i="6"/>
  <c r="D210" i="6"/>
  <c r="H309" i="6"/>
  <c r="L308" i="6"/>
  <c r="H307" i="6"/>
  <c r="L306" i="6"/>
  <c r="H305" i="6"/>
  <c r="L304" i="6"/>
  <c r="D204" i="6"/>
  <c r="H303" i="6"/>
  <c r="L302" i="6"/>
  <c r="H301" i="6"/>
  <c r="L300" i="6"/>
  <c r="H299" i="6"/>
  <c r="L298" i="6"/>
  <c r="H297" i="6"/>
  <c r="L296" i="6"/>
  <c r="D200" i="6"/>
  <c r="H295" i="6"/>
  <c r="L294" i="6"/>
  <c r="H293" i="6"/>
  <c r="L292" i="6"/>
  <c r="H291" i="6"/>
  <c r="L290" i="6"/>
  <c r="H289" i="6"/>
  <c r="L288" i="6"/>
  <c r="H287" i="6"/>
  <c r="L286" i="6"/>
  <c r="H285" i="6"/>
  <c r="L284" i="6"/>
  <c r="H283" i="6"/>
  <c r="L282" i="6"/>
  <c r="H281" i="6"/>
  <c r="L280" i="6"/>
  <c r="H279" i="6"/>
  <c r="L278" i="6"/>
  <c r="D264" i="6"/>
  <c r="H277" i="6"/>
  <c r="L276" i="6"/>
  <c r="H275" i="6"/>
  <c r="L274" i="6"/>
  <c r="H273" i="6"/>
  <c r="L272" i="6"/>
  <c r="H271" i="6"/>
  <c r="L270" i="6"/>
  <c r="H269" i="6"/>
  <c r="L268" i="6"/>
  <c r="H267" i="6"/>
  <c r="L266" i="6"/>
  <c r="H265" i="6"/>
  <c r="L264" i="6"/>
  <c r="L265" i="6"/>
  <c r="H263" i="6"/>
  <c r="L262" i="6"/>
  <c r="H261" i="6"/>
  <c r="L260" i="6"/>
  <c r="H259" i="6"/>
  <c r="L258" i="6"/>
  <c r="H257" i="6"/>
  <c r="L256" i="6"/>
  <c r="H255" i="6"/>
  <c r="L254" i="6"/>
  <c r="H253" i="6"/>
  <c r="L252" i="6"/>
  <c r="H251" i="6"/>
  <c r="L250" i="6"/>
  <c r="H249" i="6"/>
  <c r="L248" i="6"/>
  <c r="D168" i="6"/>
  <c r="H247" i="6"/>
  <c r="L246" i="6"/>
  <c r="D166" i="6"/>
  <c r="H245" i="6"/>
  <c r="L244" i="6"/>
  <c r="H243" i="6"/>
  <c r="L242" i="6"/>
  <c r="D164" i="6"/>
  <c r="H241" i="6"/>
  <c r="L240" i="6"/>
  <c r="H239" i="6"/>
  <c r="L238" i="6"/>
  <c r="H237" i="6"/>
  <c r="L236" i="6"/>
  <c r="H235" i="6"/>
  <c r="L234" i="6"/>
  <c r="H233" i="6"/>
  <c r="L232" i="6"/>
  <c r="D158" i="6"/>
  <c r="H231" i="6"/>
  <c r="L230" i="6"/>
  <c r="D156" i="6"/>
  <c r="H229" i="6"/>
  <c r="L228" i="6"/>
  <c r="H227" i="6"/>
  <c r="L226" i="6"/>
  <c r="H225" i="6"/>
  <c r="L224" i="6"/>
  <c r="H223" i="6"/>
  <c r="L222" i="6"/>
  <c r="H221" i="6"/>
  <c r="L220" i="6"/>
  <c r="H219" i="6"/>
  <c r="L218" i="6"/>
  <c r="H217" i="6"/>
  <c r="L216" i="6"/>
  <c r="H215" i="6"/>
  <c r="L214" i="6"/>
  <c r="D148" i="6"/>
  <c r="H213" i="6"/>
  <c r="L212" i="6"/>
  <c r="H211" i="6"/>
  <c r="L210" i="6"/>
  <c r="H209" i="6"/>
  <c r="L208" i="6"/>
  <c r="H207" i="6"/>
  <c r="L206" i="6"/>
  <c r="H205" i="6"/>
  <c r="L204" i="6"/>
  <c r="H203" i="6"/>
  <c r="L202" i="6"/>
  <c r="H201" i="6"/>
  <c r="L200" i="6"/>
  <c r="D136" i="6"/>
  <c r="H199" i="6"/>
  <c r="L198" i="6"/>
  <c r="H197" i="6"/>
  <c r="L196" i="6"/>
  <c r="D132" i="6"/>
  <c r="H195" i="6"/>
  <c r="L194" i="6"/>
  <c r="H193" i="6"/>
  <c r="L192" i="6"/>
  <c r="H191" i="6"/>
  <c r="L190" i="6"/>
  <c r="H189" i="6"/>
  <c r="L188" i="6"/>
  <c r="H187" i="6"/>
  <c r="L186" i="6"/>
  <c r="D126" i="6"/>
  <c r="H185" i="6"/>
  <c r="L184" i="6"/>
  <c r="D124" i="6"/>
  <c r="H183" i="6"/>
  <c r="L182" i="6"/>
  <c r="H181" i="6"/>
  <c r="L180" i="6"/>
  <c r="H179" i="6"/>
  <c r="L178" i="6"/>
  <c r="H177" i="6"/>
  <c r="L176" i="6"/>
  <c r="D118" i="6"/>
  <c r="H175" i="6"/>
  <c r="L174" i="6"/>
  <c r="J300" i="6"/>
  <c r="F299" i="6"/>
  <c r="J298" i="6"/>
  <c r="F297" i="6"/>
  <c r="J296" i="6"/>
  <c r="B200" i="6"/>
  <c r="F295" i="6"/>
  <c r="J294" i="6"/>
  <c r="F293" i="6"/>
  <c r="J292" i="6"/>
  <c r="F291" i="6"/>
  <c r="J290" i="6"/>
  <c r="F289" i="6"/>
  <c r="J288" i="6"/>
  <c r="F287" i="6"/>
  <c r="J286" i="6"/>
  <c r="F285" i="6"/>
  <c r="J284" i="6"/>
  <c r="F283" i="6"/>
  <c r="J282" i="6"/>
  <c r="F281" i="6"/>
  <c r="J280" i="6"/>
  <c r="F279" i="6"/>
  <c r="J278" i="6"/>
  <c r="B264" i="6"/>
  <c r="F277" i="6"/>
  <c r="J276" i="6"/>
  <c r="F275" i="6"/>
  <c r="J274" i="6"/>
  <c r="B188" i="6"/>
  <c r="F273" i="6"/>
  <c r="J272" i="6"/>
  <c r="B186" i="6"/>
  <c r="F271" i="6"/>
  <c r="J270" i="6"/>
  <c r="B184" i="6"/>
  <c r="F269" i="6"/>
  <c r="J268" i="6"/>
  <c r="F267" i="6"/>
  <c r="J266" i="6"/>
  <c r="F265" i="6"/>
  <c r="J264" i="6"/>
  <c r="F263" i="6"/>
  <c r="J262" i="6"/>
  <c r="F261" i="6"/>
  <c r="J260" i="6"/>
  <c r="F259" i="6"/>
  <c r="J258" i="6"/>
  <c r="F257" i="6"/>
  <c r="J256" i="6"/>
  <c r="F255" i="6"/>
  <c r="J254" i="6"/>
  <c r="F253" i="6"/>
  <c r="J252" i="6"/>
  <c r="F251" i="6"/>
  <c r="J250" i="6"/>
  <c r="F249" i="6"/>
  <c r="J248" i="6"/>
  <c r="B168" i="6"/>
  <c r="F247" i="6"/>
  <c r="J246" i="6"/>
  <c r="F245" i="6"/>
  <c r="J244" i="6"/>
  <c r="F243" i="6"/>
  <c r="J242" i="6"/>
  <c r="B164" i="6"/>
  <c r="F241" i="6"/>
  <c r="J240" i="6"/>
  <c r="F239" i="6"/>
  <c r="J238" i="6"/>
  <c r="F237" i="6"/>
  <c r="J236" i="6"/>
  <c r="F235" i="6"/>
  <c r="J234" i="6"/>
  <c r="B160" i="6"/>
  <c r="F233" i="6"/>
  <c r="J232" i="6"/>
  <c r="B158" i="6"/>
  <c r="F231" i="6"/>
  <c r="J230" i="6"/>
  <c r="F229" i="6"/>
  <c r="J228" i="6"/>
  <c r="F227" i="6"/>
  <c r="J226" i="6"/>
  <c r="F225" i="6"/>
  <c r="J224" i="6"/>
  <c r="F223" i="6"/>
  <c r="J222" i="6"/>
  <c r="F221" i="6"/>
  <c r="J220" i="6"/>
  <c r="B150" i="6"/>
  <c r="F219" i="6"/>
  <c r="J218" i="6"/>
  <c r="F217" i="6"/>
  <c r="J216" i="6"/>
  <c r="F215" i="6"/>
  <c r="J214" i="6"/>
  <c r="B148" i="6"/>
  <c r="F213" i="6"/>
  <c r="J212" i="6"/>
  <c r="F211" i="6"/>
  <c r="J210" i="6"/>
  <c r="F209" i="6"/>
  <c r="J208" i="6"/>
  <c r="F207" i="6"/>
  <c r="J206" i="6"/>
  <c r="F205" i="6"/>
  <c r="J204" i="6"/>
  <c r="F203" i="6"/>
  <c r="J202" i="6"/>
  <c r="B138" i="6"/>
  <c r="F201" i="6"/>
  <c r="J200" i="6"/>
  <c r="B136" i="6"/>
  <c r="F199" i="6"/>
  <c r="J198" i="6"/>
  <c r="B134" i="6"/>
  <c r="F197" i="6"/>
  <c r="J196" i="6"/>
  <c r="B132" i="6"/>
  <c r="F195" i="6"/>
  <c r="J194" i="6"/>
  <c r="F193" i="6"/>
  <c r="J192" i="6"/>
  <c r="F191" i="6"/>
  <c r="J190" i="6"/>
  <c r="F189" i="6"/>
  <c r="J188" i="6"/>
  <c r="B128" i="6"/>
  <c r="F187" i="6"/>
  <c r="J186" i="6"/>
  <c r="B126" i="6"/>
  <c r="F185" i="6"/>
  <c r="J184" i="6"/>
  <c r="F183" i="6"/>
  <c r="J182" i="6"/>
  <c r="F181" i="6"/>
  <c r="J180" i="6"/>
  <c r="F179" i="6"/>
  <c r="J178" i="6"/>
  <c r="F177" i="6"/>
  <c r="J176" i="6"/>
  <c r="B118" i="6"/>
  <c r="F175" i="6"/>
  <c r="J174" i="6"/>
  <c r="F173" i="6"/>
  <c r="J172" i="6"/>
  <c r="F171" i="6"/>
  <c r="J170" i="6"/>
  <c r="F169" i="6"/>
  <c r="J168" i="6"/>
  <c r="F167" i="6"/>
  <c r="J166" i="6"/>
  <c r="F165" i="6"/>
  <c r="J164" i="6"/>
  <c r="B112" i="6"/>
  <c r="F163" i="6"/>
  <c r="J162" i="6"/>
  <c r="F161" i="6"/>
  <c r="J160" i="6"/>
  <c r="F159" i="6"/>
  <c r="J158" i="6"/>
  <c r="F157" i="6"/>
  <c r="J156" i="6"/>
  <c r="F155" i="6"/>
  <c r="H173" i="6"/>
  <c r="L172" i="6"/>
  <c r="H171" i="6"/>
  <c r="L170" i="6"/>
  <c r="H169" i="6"/>
  <c r="L168" i="6"/>
  <c r="H167" i="6"/>
  <c r="L166" i="6"/>
  <c r="H165" i="6"/>
  <c r="L164" i="6"/>
  <c r="D112" i="6"/>
  <c r="H163" i="6"/>
  <c r="L162" i="6"/>
  <c r="H161" i="6"/>
  <c r="L160" i="6"/>
  <c r="D110" i="6"/>
  <c r="H159" i="6"/>
  <c r="L158" i="6"/>
  <c r="H157" i="6"/>
  <c r="L156" i="6"/>
  <c r="H155" i="6"/>
  <c r="L154" i="6"/>
  <c r="H153" i="6"/>
  <c r="L152" i="6"/>
  <c r="H151" i="6"/>
  <c r="L150" i="6"/>
  <c r="H149" i="6"/>
  <c r="L148" i="6"/>
  <c r="D104" i="6"/>
  <c r="H147" i="6"/>
  <c r="L146" i="6"/>
  <c r="H145" i="6"/>
  <c r="L144" i="6"/>
  <c r="D102" i="6"/>
  <c r="H143" i="6"/>
  <c r="L142" i="6"/>
  <c r="D100" i="6"/>
  <c r="H141" i="6"/>
  <c r="L140" i="6"/>
  <c r="D98" i="6"/>
  <c r="H139" i="6"/>
  <c r="L138" i="6"/>
  <c r="H137" i="6"/>
  <c r="L136" i="6"/>
  <c r="H135" i="6"/>
  <c r="L134" i="6"/>
  <c r="H133" i="6"/>
  <c r="L132" i="6"/>
  <c r="H131" i="6"/>
  <c r="L130" i="6"/>
  <c r="D94" i="6"/>
  <c r="H129" i="6"/>
  <c r="L128" i="6"/>
  <c r="D92" i="6"/>
  <c r="H127" i="6"/>
  <c r="L126" i="6"/>
  <c r="D90" i="6"/>
  <c r="H125" i="6"/>
  <c r="L124" i="6"/>
  <c r="D88" i="6"/>
  <c r="H123" i="6"/>
  <c r="L122" i="6"/>
  <c r="H121" i="6"/>
  <c r="L120" i="6"/>
  <c r="H119" i="6"/>
  <c r="L118" i="6"/>
  <c r="H117" i="6"/>
  <c r="L116" i="6"/>
  <c r="H115" i="6"/>
  <c r="L114" i="6"/>
  <c r="D82" i="6"/>
  <c r="H113" i="6"/>
  <c r="L112" i="6"/>
  <c r="H111" i="6"/>
  <c r="L110" i="6"/>
  <c r="H109" i="6"/>
  <c r="L108" i="6"/>
  <c r="H107" i="6"/>
  <c r="L106" i="6"/>
  <c r="H105" i="6"/>
  <c r="L104" i="6"/>
  <c r="H103" i="6"/>
  <c r="L102" i="6"/>
  <c r="H101" i="6"/>
  <c r="L100" i="6"/>
  <c r="H99" i="6"/>
  <c r="L98" i="6"/>
  <c r="H97" i="6"/>
  <c r="L96" i="6"/>
  <c r="H95" i="6"/>
  <c r="L94" i="6"/>
  <c r="H93" i="6"/>
  <c r="L92" i="6"/>
  <c r="H91" i="6"/>
  <c r="L90" i="6"/>
  <c r="H89" i="6"/>
  <c r="L88" i="6"/>
  <c r="H87" i="6"/>
  <c r="L86" i="6"/>
  <c r="H85" i="6"/>
  <c r="L84" i="6"/>
  <c r="H83" i="6"/>
  <c r="L82" i="6"/>
  <c r="H81" i="6"/>
  <c r="L80" i="6"/>
  <c r="H79" i="6"/>
  <c r="L78" i="6"/>
  <c r="J154" i="6"/>
  <c r="F153" i="6"/>
  <c r="J152" i="6"/>
  <c r="F151" i="6"/>
  <c r="J150" i="6"/>
  <c r="F149" i="6"/>
  <c r="J148" i="6"/>
  <c r="B104" i="6"/>
  <c r="F147" i="6"/>
  <c r="J146" i="6"/>
  <c r="F145" i="6"/>
  <c r="J144" i="6"/>
  <c r="B102" i="6"/>
  <c r="F143" i="6"/>
  <c r="J142" i="6"/>
  <c r="B100" i="6"/>
  <c r="F141" i="6"/>
  <c r="J140" i="6"/>
  <c r="B98" i="6"/>
  <c r="F139" i="6"/>
  <c r="J138" i="6"/>
  <c r="F137" i="6"/>
  <c r="J136" i="6"/>
  <c r="F135" i="6"/>
  <c r="J134" i="6"/>
  <c r="F133" i="6"/>
  <c r="J132" i="6"/>
  <c r="F131" i="6"/>
  <c r="J130" i="6"/>
  <c r="F129" i="6"/>
  <c r="J128" i="6"/>
  <c r="F127" i="6"/>
  <c r="J126" i="6"/>
  <c r="F125" i="6"/>
  <c r="J124" i="6"/>
  <c r="F123" i="6"/>
  <c r="J122" i="6"/>
  <c r="B86" i="6"/>
  <c r="F121" i="6"/>
  <c r="J120" i="6"/>
  <c r="F119" i="6"/>
  <c r="J118" i="6"/>
  <c r="F117" i="6"/>
  <c r="J116" i="6"/>
  <c r="B84" i="6"/>
  <c r="F115" i="6"/>
  <c r="J114" i="6"/>
  <c r="F113" i="6"/>
  <c r="J112" i="6"/>
  <c r="F111" i="6"/>
  <c r="J110" i="6"/>
  <c r="F109" i="6"/>
  <c r="J108" i="6"/>
  <c r="F107" i="6"/>
  <c r="J106" i="6"/>
  <c r="F105" i="6"/>
  <c r="J104" i="6"/>
  <c r="F103" i="6"/>
  <c r="J102" i="6"/>
  <c r="B72" i="6"/>
  <c r="F101" i="6"/>
  <c r="J100" i="6"/>
  <c r="B70" i="6"/>
  <c r="F99" i="6"/>
  <c r="J98" i="6"/>
  <c r="F97" i="6"/>
  <c r="J96" i="6"/>
  <c r="F95" i="6"/>
  <c r="J94" i="6"/>
  <c r="F93" i="6"/>
  <c r="J92" i="6"/>
  <c r="F91" i="6"/>
  <c r="J90" i="6"/>
  <c r="F89" i="6"/>
  <c r="J88" i="6"/>
  <c r="F87" i="6"/>
  <c r="J86" i="6"/>
  <c r="F85" i="6"/>
  <c r="J84" i="6"/>
  <c r="F83" i="6"/>
  <c r="J82" i="6"/>
  <c r="F81" i="6"/>
  <c r="J80" i="6"/>
  <c r="F79" i="6"/>
  <c r="J78" i="6"/>
  <c r="F77" i="6"/>
  <c r="J76" i="6"/>
  <c r="F75" i="6"/>
  <c r="J74" i="6"/>
  <c r="F73" i="6"/>
  <c r="J72" i="6"/>
  <c r="F71" i="6"/>
  <c r="J70" i="6"/>
  <c r="B46" i="6"/>
  <c r="F69" i="6"/>
  <c r="J68" i="6"/>
  <c r="F67" i="6"/>
  <c r="J66" i="6"/>
  <c r="B44" i="6"/>
  <c r="F65" i="6"/>
  <c r="J64" i="6"/>
  <c r="B42" i="6"/>
  <c r="F63" i="6"/>
  <c r="J62" i="6"/>
  <c r="F61" i="6"/>
  <c r="J60" i="6"/>
  <c r="F59" i="6"/>
  <c r="J58" i="6"/>
  <c r="F57" i="6"/>
  <c r="J56" i="6"/>
  <c r="F55" i="6"/>
  <c r="J54" i="6"/>
  <c r="B34" i="6"/>
  <c r="F53" i="6"/>
  <c r="J52" i="6"/>
  <c r="B32" i="6"/>
  <c r="F51" i="6"/>
  <c r="J50" i="6"/>
  <c r="F49" i="6"/>
  <c r="J48" i="6"/>
  <c r="F47" i="6"/>
  <c r="J46" i="6"/>
  <c r="F45" i="6"/>
  <c r="J44" i="6"/>
  <c r="B28" i="6"/>
  <c r="F43" i="6"/>
  <c r="J42" i="6"/>
  <c r="F41" i="6"/>
  <c r="J40" i="6"/>
  <c r="B24" i="6"/>
  <c r="F39" i="6"/>
  <c r="J38" i="6"/>
  <c r="B22" i="6"/>
  <c r="F37" i="6"/>
  <c r="J36" i="6"/>
  <c r="F35" i="6"/>
  <c r="J34" i="6"/>
  <c r="F33" i="6"/>
  <c r="J32" i="6"/>
  <c r="F31" i="6"/>
  <c r="J30" i="6"/>
  <c r="F29" i="6"/>
  <c r="J28" i="6"/>
  <c r="F27" i="6"/>
  <c r="J26" i="6"/>
  <c r="F25" i="6"/>
  <c r="J24" i="6"/>
  <c r="F23" i="6"/>
  <c r="J22" i="6"/>
  <c r="F21" i="6"/>
  <c r="J20" i="6"/>
  <c r="F19" i="6"/>
  <c r="J18" i="6"/>
  <c r="F17" i="6"/>
  <c r="J16" i="6"/>
  <c r="B6" i="6"/>
  <c r="F15" i="6"/>
  <c r="J14" i="6"/>
  <c r="B4" i="6"/>
  <c r="F13" i="6"/>
  <c r="J12" i="6"/>
  <c r="F11" i="6"/>
  <c r="J10" i="6"/>
  <c r="F9" i="6"/>
  <c r="J8" i="6"/>
  <c r="F7" i="6"/>
  <c r="J6" i="6"/>
  <c r="F5" i="6"/>
  <c r="J4" i="6"/>
  <c r="F3" i="6"/>
  <c r="H76" i="6"/>
  <c r="L75" i="6"/>
  <c r="H74" i="6"/>
  <c r="L73" i="6"/>
  <c r="H72" i="6"/>
  <c r="L71" i="6"/>
  <c r="D47" i="6"/>
  <c r="H70" i="6"/>
  <c r="L69" i="6"/>
  <c r="H68" i="6"/>
  <c r="L67" i="6"/>
  <c r="H66" i="6"/>
  <c r="L65" i="6"/>
  <c r="D43" i="6"/>
  <c r="H64" i="6"/>
  <c r="L63" i="6"/>
  <c r="D41" i="6"/>
  <c r="H62" i="6"/>
  <c r="L61" i="6"/>
  <c r="H60" i="6"/>
  <c r="L59" i="6"/>
  <c r="H58" i="6"/>
  <c r="L57" i="6"/>
  <c r="H56" i="6"/>
  <c r="L55" i="6"/>
  <c r="D35" i="6"/>
  <c r="H54" i="6"/>
  <c r="L53" i="6"/>
  <c r="D33" i="6"/>
  <c r="H52" i="6"/>
  <c r="L51" i="6"/>
  <c r="H50" i="6"/>
  <c r="L49" i="6"/>
  <c r="H48" i="6"/>
  <c r="L47" i="6"/>
  <c r="H46" i="6"/>
  <c r="L45" i="6"/>
  <c r="H44" i="6"/>
  <c r="L43" i="6"/>
  <c r="H42" i="6"/>
  <c r="L41" i="6"/>
  <c r="D25" i="6"/>
  <c r="H40" i="6"/>
  <c r="L39" i="6"/>
  <c r="D23" i="6"/>
  <c r="H38" i="6"/>
  <c r="L37" i="6"/>
  <c r="H36" i="6"/>
  <c r="L35" i="6"/>
  <c r="H34" i="6"/>
  <c r="L33" i="6"/>
  <c r="D19" i="6"/>
  <c r="H32" i="6"/>
  <c r="L31" i="6"/>
  <c r="H30" i="6"/>
  <c r="L29" i="6"/>
  <c r="H28" i="6"/>
  <c r="L27" i="6"/>
  <c r="H26" i="6"/>
  <c r="L25" i="6"/>
  <c r="H24" i="6"/>
  <c r="L23" i="6"/>
  <c r="H22" i="6"/>
  <c r="L21" i="6"/>
  <c r="H20" i="6"/>
  <c r="L19" i="6"/>
  <c r="H18" i="6"/>
  <c r="L17" i="6"/>
  <c r="H16" i="6"/>
  <c r="L15" i="6"/>
  <c r="D5" i="6"/>
  <c r="H14" i="6"/>
  <c r="L13" i="6"/>
  <c r="H12" i="6"/>
  <c r="L11" i="6"/>
  <c r="H10" i="6"/>
  <c r="L9" i="6"/>
  <c r="H8" i="6"/>
  <c r="L7" i="6"/>
  <c r="H6" i="6"/>
  <c r="L5" i="6"/>
  <c r="H4" i="6"/>
  <c r="L3" i="6"/>
  <c r="D234" i="6"/>
  <c r="D232" i="6"/>
  <c r="D230" i="6"/>
  <c r="D228" i="6"/>
  <c r="D226" i="6"/>
  <c r="D218" i="6"/>
  <c r="D216" i="6"/>
  <c r="D214" i="6"/>
  <c r="D202" i="6"/>
  <c r="D196" i="6"/>
  <c r="D192" i="6"/>
  <c r="D182" i="6"/>
  <c r="D180" i="6"/>
  <c r="D178" i="6"/>
  <c r="D176" i="6"/>
  <c r="D174" i="6"/>
  <c r="D172" i="6"/>
  <c r="D170" i="6"/>
  <c r="D162" i="6"/>
  <c r="D154" i="6"/>
  <c r="D152" i="6"/>
  <c r="D142" i="6"/>
  <c r="D122" i="6"/>
  <c r="D116" i="6"/>
  <c r="D114" i="6"/>
  <c r="D106" i="6"/>
  <c r="D96" i="6"/>
  <c r="D80" i="6"/>
  <c r="D78" i="6"/>
  <c r="D76" i="6"/>
  <c r="D60" i="6"/>
  <c r="D58" i="6"/>
  <c r="D56" i="6"/>
  <c r="D54" i="6"/>
  <c r="D48" i="6"/>
  <c r="B232" i="6"/>
  <c r="B228" i="6"/>
  <c r="B226" i="6"/>
  <c r="B274" i="6"/>
  <c r="B218" i="6"/>
  <c r="B216" i="6"/>
  <c r="B324" i="6"/>
  <c r="B352" i="6"/>
  <c r="B314" i="6"/>
  <c r="B328" i="6"/>
  <c r="B198" i="6"/>
  <c r="B196" i="6"/>
  <c r="B192" i="6"/>
  <c r="B290" i="6"/>
  <c r="B190" i="6"/>
  <c r="B182" i="6"/>
  <c r="B180" i="6"/>
  <c r="B178" i="6"/>
  <c r="B176" i="6"/>
  <c r="B174" i="6"/>
  <c r="B172" i="6"/>
  <c r="B170" i="6"/>
  <c r="B322" i="6"/>
  <c r="B330" i="6"/>
  <c r="B154" i="6"/>
  <c r="B152" i="6"/>
  <c r="B144" i="6"/>
  <c r="B142" i="6"/>
  <c r="B270" i="6"/>
  <c r="B130" i="6"/>
  <c r="B122" i="6"/>
  <c r="B350" i="6"/>
  <c r="B116" i="6"/>
  <c r="B312" i="6"/>
  <c r="B114" i="6"/>
  <c r="B250" i="6"/>
  <c r="B258" i="6"/>
  <c r="B106" i="6"/>
  <c r="B280" i="6"/>
  <c r="B268" i="6"/>
  <c r="B320" i="6"/>
  <c r="B96" i="6"/>
  <c r="B308" i="6"/>
  <c r="B80" i="6"/>
  <c r="B338" i="6"/>
  <c r="B58" i="6"/>
  <c r="B54" i="6"/>
  <c r="B50" i="6"/>
  <c r="B48" i="6"/>
  <c r="B332" i="6"/>
  <c r="B30" i="6"/>
  <c r="B12" i="6"/>
  <c r="B10" i="6"/>
  <c r="B256" i="6"/>
  <c r="B2" i="6"/>
  <c r="B298" i="6"/>
  <c r="B234" i="6"/>
  <c r="B230" i="6"/>
  <c r="D315" i="6"/>
  <c r="D339" i="6"/>
  <c r="D345" i="6"/>
  <c r="D331" i="6"/>
  <c r="D305" i="6"/>
  <c r="D247" i="6"/>
  <c r="D259" i="6"/>
  <c r="D257" i="6"/>
  <c r="D263" i="6"/>
  <c r="D253" i="6"/>
  <c r="B303" i="6"/>
  <c r="B351" i="6"/>
  <c r="B291" i="6"/>
  <c r="B317" i="6"/>
  <c r="D304" i="6"/>
  <c r="D337" i="6"/>
  <c r="D260" i="6"/>
  <c r="D282" i="6"/>
  <c r="D343" i="6"/>
  <c r="D294" i="6"/>
  <c r="D288" i="6"/>
  <c r="D313" i="6"/>
  <c r="D293" i="6"/>
  <c r="D266" i="6"/>
  <c r="D284" i="6"/>
  <c r="D296" i="6"/>
  <c r="D246" i="6"/>
  <c r="D279" i="6"/>
  <c r="D310" i="6"/>
  <c r="D254" i="6"/>
  <c r="D336" i="6"/>
  <c r="D307" i="6"/>
  <c r="D321" i="6"/>
  <c r="D302" i="6"/>
  <c r="D318" i="6"/>
  <c r="D329" i="6"/>
  <c r="D327" i="6"/>
  <c r="D245" i="6"/>
  <c r="D267" i="6"/>
  <c r="D316" i="6"/>
  <c r="D292" i="6"/>
  <c r="D340" i="6"/>
  <c r="D299" i="6"/>
  <c r="D353" i="6"/>
  <c r="D255" i="6"/>
  <c r="D243" i="6"/>
  <c r="D334" i="6"/>
  <c r="D276" i="6"/>
  <c r="B323" i="6"/>
  <c r="B289" i="6"/>
  <c r="B341" i="6"/>
  <c r="B297" i="6"/>
  <c r="B319" i="6"/>
  <c r="B283" i="6"/>
  <c r="D346" i="6"/>
  <c r="B231" i="6"/>
  <c r="B339" i="6"/>
  <c r="B261" i="6"/>
  <c r="B348" i="6"/>
  <c r="B345" i="6"/>
  <c r="B273" i="6"/>
  <c r="B331" i="6"/>
  <c r="B201" i="6"/>
  <c r="B199" i="6"/>
  <c r="B197" i="6"/>
  <c r="B195" i="6"/>
  <c r="B191" i="6"/>
  <c r="B305" i="6"/>
  <c r="B304" i="6"/>
  <c r="B189" i="6"/>
  <c r="B183" i="6"/>
  <c r="B181" i="6"/>
  <c r="B278" i="6"/>
  <c r="B247" i="6"/>
  <c r="B177" i="6"/>
  <c r="B175" i="6"/>
  <c r="B173" i="6"/>
  <c r="B171" i="6"/>
  <c r="B260" i="6"/>
  <c r="B259" i="6"/>
  <c r="B257" i="6"/>
  <c r="B282" i="6"/>
  <c r="B263" i="6"/>
  <c r="B343" i="6"/>
  <c r="B153" i="6"/>
  <c r="B294" i="6"/>
  <c r="B349" i="6"/>
  <c r="B288" i="6"/>
  <c r="B253" i="6"/>
  <c r="B143" i="6"/>
  <c r="B313" i="6"/>
  <c r="B131" i="6"/>
  <c r="B293" i="6"/>
  <c r="B129" i="6"/>
  <c r="B266" i="6"/>
  <c r="B121" i="6"/>
  <c r="B119" i="6"/>
  <c r="B284" i="6"/>
  <c r="B246" i="6"/>
  <c r="B310" i="6"/>
  <c r="B254" i="6"/>
  <c r="B336" i="6"/>
  <c r="B249" i="6"/>
  <c r="B307" i="6"/>
  <c r="B321" i="6"/>
  <c r="B302" i="6"/>
  <c r="B95" i="6"/>
  <c r="B318" i="6"/>
  <c r="B329" i="6"/>
  <c r="B77" i="6"/>
  <c r="B75" i="6"/>
  <c r="B344" i="6"/>
  <c r="B59" i="6"/>
  <c r="B57" i="6"/>
  <c r="B53" i="6"/>
  <c r="B49" i="6"/>
  <c r="B316" i="6"/>
  <c r="B292" i="6"/>
  <c r="B340" i="6"/>
  <c r="B342" i="6"/>
  <c r="B31" i="6"/>
  <c r="B265" i="6"/>
  <c r="B353" i="6"/>
  <c r="B255" i="6"/>
  <c r="B3" i="6"/>
  <c r="B244" i="6"/>
  <c r="B334" i="6"/>
  <c r="B285" i="6"/>
  <c r="B251" i="6"/>
  <c r="B347" i="6"/>
  <c r="B333" i="6"/>
  <c r="B269" i="6"/>
  <c r="B309" i="6"/>
  <c r="B281" i="6"/>
  <c r="B325" i="6"/>
  <c r="B346" i="6"/>
  <c r="B315" i="6"/>
  <c r="D352" i="6"/>
  <c r="D328" i="6"/>
  <c r="D272" i="6"/>
  <c r="D285" i="6"/>
  <c r="D303" i="6"/>
  <c r="D323" i="6"/>
  <c r="D295" i="6"/>
  <c r="D322" i="6"/>
  <c r="D251" i="6"/>
  <c r="D262" i="6"/>
  <c r="D289" i="6"/>
  <c r="D351" i="6"/>
  <c r="D341" i="6"/>
  <c r="D347" i="6"/>
  <c r="D333" i="6"/>
  <c r="D350" i="6"/>
  <c r="D312" i="6"/>
  <c r="D269" i="6"/>
  <c r="D250" i="6"/>
  <c r="D258" i="6"/>
  <c r="D297" i="6"/>
  <c r="D280" i="6"/>
  <c r="D268" i="6"/>
  <c r="D308" i="6"/>
  <c r="D335" i="6"/>
  <c r="D319" i="6"/>
  <c r="D301" i="6"/>
  <c r="D309" i="6"/>
  <c r="D338" i="6"/>
  <c r="D332" i="6"/>
  <c r="D300" i="6"/>
  <c r="D287" i="6"/>
  <c r="D30" i="6"/>
  <c r="D317" i="6"/>
  <c r="D16" i="6"/>
  <c r="D12" i="6"/>
  <c r="D8" i="6"/>
  <c r="D256" i="6"/>
  <c r="D283" i="6"/>
  <c r="D2" i="6"/>
  <c r="D355" i="6"/>
  <c r="D286" i="6"/>
  <c r="D252" i="6"/>
  <c r="C238" i="6"/>
  <c r="C215" i="6"/>
  <c r="C193" i="6"/>
  <c r="C171" i="6"/>
  <c r="C294" i="6"/>
  <c r="C129" i="6"/>
  <c r="C254" i="6"/>
  <c r="C326" i="6"/>
  <c r="C248" i="6"/>
  <c r="C305" i="6"/>
  <c r="C337" i="6"/>
  <c r="C349" i="6"/>
  <c r="C126" i="6"/>
  <c r="C107" i="6"/>
  <c r="C339" i="6"/>
  <c r="C273" i="6"/>
  <c r="C184" i="6"/>
  <c r="C257" i="6"/>
  <c r="C313" i="6"/>
  <c r="C284" i="6"/>
  <c r="C224" i="6"/>
  <c r="C201" i="6"/>
  <c r="C181" i="6"/>
  <c r="C160" i="6"/>
  <c r="C138" i="6"/>
  <c r="C246" i="6"/>
  <c r="D128" i="6"/>
  <c r="B301" i="6"/>
  <c r="B99" i="6"/>
  <c r="D344" i="6"/>
  <c r="B279" i="6"/>
  <c r="B327" i="6"/>
  <c r="B62" i="6"/>
  <c r="I355" i="6"/>
  <c r="B296" i="6"/>
  <c r="B78" i="6"/>
  <c r="D311" i="6"/>
  <c r="B45" i="6"/>
  <c r="B120" i="6"/>
  <c r="B109" i="6"/>
  <c r="B97" i="6"/>
  <c r="B92" i="6"/>
  <c r="B79" i="6"/>
  <c r="B151" i="6"/>
  <c r="B113" i="6"/>
  <c r="B107" i="6"/>
  <c r="D249" i="6"/>
  <c r="D320" i="6"/>
  <c r="B90" i="6"/>
  <c r="B64" i="6"/>
  <c r="B27" i="6"/>
  <c r="B252" i="6"/>
  <c r="G347" i="6"/>
  <c r="O347" i="6"/>
  <c r="C256" i="6"/>
  <c r="G256" i="6"/>
  <c r="M213" i="6"/>
  <c r="C231" i="6"/>
  <c r="C220" i="6"/>
  <c r="C210" i="6"/>
  <c r="C199" i="6"/>
  <c r="C264" i="6"/>
  <c r="C247" i="6"/>
  <c r="C166" i="6"/>
  <c r="C156" i="6"/>
  <c r="C148" i="6"/>
  <c r="C134" i="6"/>
  <c r="C266" i="6"/>
  <c r="C279" i="6"/>
  <c r="C242" i="6"/>
  <c r="C346" i="6"/>
  <c r="C348" i="6"/>
  <c r="C206" i="6"/>
  <c r="C195" i="6"/>
  <c r="C188" i="6"/>
  <c r="C175" i="6"/>
  <c r="C164" i="6"/>
  <c r="C343" i="6"/>
  <c r="C253" i="6"/>
  <c r="C131" i="6"/>
  <c r="C119" i="6"/>
  <c r="C310" i="6"/>
  <c r="D198" i="6"/>
  <c r="B193" i="6"/>
  <c r="D191" i="6"/>
  <c r="D271" i="6"/>
  <c r="D184" i="6"/>
  <c r="D173" i="6"/>
  <c r="B335" i="6"/>
  <c r="B83" i="6"/>
  <c r="D81" i="6"/>
  <c r="D325" i="6"/>
  <c r="O236" i="6"/>
  <c r="M236" i="6"/>
  <c r="K236" i="6"/>
  <c r="I236" i="6"/>
  <c r="G236" i="6"/>
  <c r="C236" i="6"/>
  <c r="O315" i="6"/>
  <c r="M315" i="6"/>
  <c r="I315" i="6"/>
  <c r="K315" i="6"/>
  <c r="G315" i="6"/>
  <c r="C315" i="6"/>
  <c r="O217" i="6"/>
  <c r="M217" i="6"/>
  <c r="I217" i="6"/>
  <c r="K217" i="6"/>
  <c r="G217" i="6"/>
  <c r="C217" i="6"/>
  <c r="O208" i="6"/>
  <c r="M208" i="6"/>
  <c r="K208" i="6"/>
  <c r="I208" i="6"/>
  <c r="G208" i="6"/>
  <c r="C208" i="6"/>
  <c r="O200" i="6"/>
  <c r="M200" i="6"/>
  <c r="I200" i="6"/>
  <c r="K200" i="6"/>
  <c r="G200" i="6"/>
  <c r="C200" i="6"/>
  <c r="O304" i="6"/>
  <c r="M304" i="6"/>
  <c r="I304" i="6"/>
  <c r="K304" i="6"/>
  <c r="G304" i="6"/>
  <c r="C304" i="6"/>
  <c r="O278" i="6"/>
  <c r="M278" i="6"/>
  <c r="I278" i="6"/>
  <c r="K278" i="6"/>
  <c r="G278" i="6"/>
  <c r="C278" i="6"/>
  <c r="M169" i="6"/>
  <c r="O169" i="6"/>
  <c r="K169" i="6"/>
  <c r="I169" i="6"/>
  <c r="G169" i="6"/>
  <c r="C169" i="6"/>
  <c r="M282" i="6"/>
  <c r="O282" i="6"/>
  <c r="K282" i="6"/>
  <c r="I282" i="6"/>
  <c r="G282" i="6"/>
  <c r="C282" i="6"/>
  <c r="M150" i="6"/>
  <c r="O150" i="6"/>
  <c r="K150" i="6"/>
  <c r="I150" i="6"/>
  <c r="G150" i="6"/>
  <c r="C150" i="6"/>
  <c r="M140" i="6"/>
  <c r="O140" i="6"/>
  <c r="K140" i="6"/>
  <c r="I140" i="6"/>
  <c r="G140" i="6"/>
  <c r="C140" i="6"/>
  <c r="M128" i="6"/>
  <c r="O128" i="6"/>
  <c r="K128" i="6"/>
  <c r="I128" i="6"/>
  <c r="G128" i="6"/>
  <c r="C128" i="6"/>
  <c r="M118" i="6"/>
  <c r="O118" i="6"/>
  <c r="K118" i="6"/>
  <c r="I118" i="6"/>
  <c r="G118" i="6"/>
  <c r="C118" i="6"/>
  <c r="M112" i="6"/>
  <c r="O112" i="6"/>
  <c r="K112" i="6"/>
  <c r="I112" i="6"/>
  <c r="G112" i="6"/>
  <c r="C112" i="6"/>
  <c r="M336" i="6"/>
  <c r="O336" i="6"/>
  <c r="K336" i="6"/>
  <c r="I336" i="6"/>
  <c r="G336" i="6"/>
  <c r="C336" i="6"/>
  <c r="M97" i="6"/>
  <c r="O97" i="6"/>
  <c r="K97" i="6"/>
  <c r="I97" i="6"/>
  <c r="G97" i="6"/>
  <c r="C97" i="6"/>
  <c r="M318" i="6"/>
  <c r="O318" i="6"/>
  <c r="K318" i="6"/>
  <c r="I318" i="6"/>
  <c r="G318" i="6"/>
  <c r="C318" i="6"/>
  <c r="M77" i="6"/>
  <c r="O77" i="6"/>
  <c r="K77" i="6"/>
  <c r="I77" i="6"/>
  <c r="C77" i="6"/>
  <c r="M62" i="6"/>
  <c r="O62" i="6"/>
  <c r="K62" i="6"/>
  <c r="I62" i="6"/>
  <c r="C62" i="6"/>
  <c r="M51" i="6"/>
  <c r="O51" i="6"/>
  <c r="K51" i="6"/>
  <c r="I51" i="6"/>
  <c r="C51" i="6"/>
  <c r="M340" i="6"/>
  <c r="O340" i="6"/>
  <c r="K340" i="6"/>
  <c r="I340" i="6"/>
  <c r="G340" i="6"/>
  <c r="C340" i="6"/>
  <c r="M31" i="6"/>
  <c r="O31" i="6"/>
  <c r="K31" i="6"/>
  <c r="I31" i="6"/>
  <c r="G31" i="6"/>
  <c r="C31" i="6"/>
  <c r="M265" i="6"/>
  <c r="O265" i="6"/>
  <c r="K265" i="6"/>
  <c r="I265" i="6"/>
  <c r="C265" i="6"/>
  <c r="M11" i="6"/>
  <c r="O11" i="6"/>
  <c r="K11" i="6"/>
  <c r="I11" i="6"/>
  <c r="G11" i="6"/>
  <c r="C11" i="6"/>
  <c r="M3" i="6"/>
  <c r="O3" i="6"/>
  <c r="K3" i="6"/>
  <c r="I3" i="6"/>
  <c r="G3" i="6"/>
  <c r="C3" i="6"/>
  <c r="E282" i="6"/>
  <c r="E292" i="6"/>
  <c r="G95" i="6"/>
  <c r="G265" i="6"/>
  <c r="D242" i="6"/>
  <c r="B215" i="6"/>
  <c r="B214" i="6"/>
  <c r="D213" i="6"/>
  <c r="B206" i="6"/>
  <c r="D194" i="6"/>
  <c r="B272" i="6"/>
  <c r="B271" i="6"/>
  <c r="D187" i="6"/>
  <c r="D165" i="6"/>
  <c r="B156" i="6"/>
  <c r="D349" i="6"/>
  <c r="D146" i="6"/>
  <c r="D139" i="6"/>
  <c r="D135" i="6"/>
  <c r="B124" i="6"/>
  <c r="D119" i="6"/>
  <c r="B108" i="6"/>
  <c r="B105" i="6"/>
  <c r="D103" i="6"/>
  <c r="D84" i="6"/>
  <c r="D75" i="6"/>
  <c r="B68" i="6"/>
  <c r="B65" i="6"/>
  <c r="B63" i="6"/>
  <c r="B245" i="6"/>
  <c r="B55" i="6"/>
  <c r="B51" i="6"/>
  <c r="D40" i="6"/>
  <c r="B38" i="6"/>
  <c r="D34" i="6"/>
  <c r="D32" i="6"/>
  <c r="B300" i="6"/>
  <c r="B287" i="6"/>
  <c r="B11" i="6"/>
  <c r="B8" i="6"/>
  <c r="B354" i="6"/>
  <c r="E200" i="6"/>
  <c r="E304" i="6"/>
  <c r="E278" i="6"/>
  <c r="E336" i="6"/>
  <c r="E97" i="6"/>
  <c r="E318" i="6"/>
  <c r="E340" i="6"/>
  <c r="E11" i="6"/>
  <c r="G88" i="6"/>
  <c r="G62" i="6"/>
  <c r="D241" i="6"/>
  <c r="B222" i="6"/>
  <c r="D324" i="6"/>
  <c r="B262" i="6"/>
  <c r="B140" i="6"/>
  <c r="D138" i="6"/>
  <c r="B137" i="6"/>
  <c r="D134" i="6"/>
  <c r="D130" i="6"/>
  <c r="B110" i="6"/>
  <c r="D108" i="6"/>
  <c r="B67" i="6"/>
  <c r="B311" i="6"/>
  <c r="O276" i="6"/>
  <c r="M276" i="6"/>
  <c r="K276" i="6"/>
  <c r="I276" i="6"/>
  <c r="G276" i="6"/>
  <c r="C276" i="6"/>
  <c r="O233" i="6"/>
  <c r="M233" i="6"/>
  <c r="I233" i="6"/>
  <c r="K233" i="6"/>
  <c r="G233" i="6"/>
  <c r="C233" i="6"/>
  <c r="O261" i="6"/>
  <c r="M261" i="6"/>
  <c r="K261" i="6"/>
  <c r="I261" i="6"/>
  <c r="G261" i="6"/>
  <c r="C261" i="6"/>
  <c r="O219" i="6"/>
  <c r="M219" i="6"/>
  <c r="K219" i="6"/>
  <c r="I219" i="6"/>
  <c r="G219" i="6"/>
  <c r="C219" i="6"/>
  <c r="O212" i="6"/>
  <c r="M212" i="6"/>
  <c r="I212" i="6"/>
  <c r="K212" i="6"/>
  <c r="G212" i="6"/>
  <c r="C212" i="6"/>
  <c r="O331" i="6"/>
  <c r="M331" i="6"/>
  <c r="K331" i="6"/>
  <c r="I331" i="6"/>
  <c r="G331" i="6"/>
  <c r="C331" i="6"/>
  <c r="O197" i="6"/>
  <c r="M197" i="6"/>
  <c r="K197" i="6"/>
  <c r="I197" i="6"/>
  <c r="G197" i="6"/>
  <c r="C197" i="6"/>
  <c r="O191" i="6"/>
  <c r="M191" i="6"/>
  <c r="K191" i="6"/>
  <c r="I191" i="6"/>
  <c r="G191" i="6"/>
  <c r="C191" i="6"/>
  <c r="O186" i="6"/>
  <c r="M186" i="6"/>
  <c r="I186" i="6"/>
  <c r="K186" i="6"/>
  <c r="G186" i="6"/>
  <c r="C186" i="6"/>
  <c r="O177" i="6"/>
  <c r="M177" i="6"/>
  <c r="K177" i="6"/>
  <c r="I177" i="6"/>
  <c r="G177" i="6"/>
  <c r="C177" i="6"/>
  <c r="M168" i="6"/>
  <c r="O168" i="6"/>
  <c r="K168" i="6"/>
  <c r="I168" i="6"/>
  <c r="G168" i="6"/>
  <c r="C168" i="6"/>
  <c r="M259" i="6"/>
  <c r="O259" i="6"/>
  <c r="K259" i="6"/>
  <c r="I259" i="6"/>
  <c r="G259" i="6"/>
  <c r="C259" i="6"/>
  <c r="M263" i="6"/>
  <c r="O263" i="6"/>
  <c r="K263" i="6"/>
  <c r="I263" i="6"/>
  <c r="G263" i="6"/>
  <c r="C263" i="6"/>
  <c r="M288" i="6"/>
  <c r="O288" i="6"/>
  <c r="K288" i="6"/>
  <c r="I288" i="6"/>
  <c r="G288" i="6"/>
  <c r="C288" i="6"/>
  <c r="M143" i="6"/>
  <c r="O143" i="6"/>
  <c r="K143" i="6"/>
  <c r="I143" i="6"/>
  <c r="G143" i="6"/>
  <c r="C143" i="6"/>
  <c r="M132" i="6"/>
  <c r="O132" i="6"/>
  <c r="K132" i="6"/>
  <c r="I132" i="6"/>
  <c r="G132" i="6"/>
  <c r="C132" i="6"/>
  <c r="M124" i="6"/>
  <c r="O124" i="6"/>
  <c r="K124" i="6"/>
  <c r="I124" i="6"/>
  <c r="G124" i="6"/>
  <c r="C124" i="6"/>
  <c r="M296" i="6"/>
  <c r="O296" i="6"/>
  <c r="K296" i="6"/>
  <c r="I296" i="6"/>
  <c r="G296" i="6"/>
  <c r="C296" i="6"/>
  <c r="M110" i="6"/>
  <c r="O110" i="6"/>
  <c r="K110" i="6"/>
  <c r="I110" i="6"/>
  <c r="G110" i="6"/>
  <c r="C110" i="6"/>
  <c r="M104" i="6"/>
  <c r="O104" i="6"/>
  <c r="K104" i="6"/>
  <c r="I104" i="6"/>
  <c r="C104" i="6"/>
  <c r="M98" i="6"/>
  <c r="O98" i="6"/>
  <c r="K98" i="6"/>
  <c r="I98" i="6"/>
  <c r="C98" i="6"/>
  <c r="M92" i="6"/>
  <c r="O92" i="6"/>
  <c r="K92" i="6"/>
  <c r="I92" i="6"/>
  <c r="G92" i="6"/>
  <c r="C92" i="6"/>
  <c r="M84" i="6"/>
  <c r="O84" i="6"/>
  <c r="K84" i="6"/>
  <c r="I84" i="6"/>
  <c r="C84" i="6"/>
  <c r="M344" i="6"/>
  <c r="O344" i="6"/>
  <c r="K344" i="6"/>
  <c r="I344" i="6"/>
  <c r="G344" i="6"/>
  <c r="C344" i="6"/>
  <c r="M66" i="6"/>
  <c r="O66" i="6"/>
  <c r="K66" i="6"/>
  <c r="I66" i="6"/>
  <c r="G66" i="6"/>
  <c r="C66" i="6"/>
  <c r="M59" i="6"/>
  <c r="O59" i="6"/>
  <c r="K59" i="6"/>
  <c r="I59" i="6"/>
  <c r="C59" i="6"/>
  <c r="M45" i="6"/>
  <c r="O45" i="6"/>
  <c r="K45" i="6"/>
  <c r="I45" i="6"/>
  <c r="C45" i="6"/>
  <c r="M42" i="6"/>
  <c r="O42" i="6"/>
  <c r="K42" i="6"/>
  <c r="I42" i="6"/>
  <c r="G42" i="6"/>
  <c r="C42" i="6"/>
  <c r="M32" i="6"/>
  <c r="O32" i="6"/>
  <c r="K32" i="6"/>
  <c r="I32" i="6"/>
  <c r="C32" i="6"/>
  <c r="M24" i="6"/>
  <c r="K24" i="6"/>
  <c r="O24" i="6"/>
  <c r="I24" i="6"/>
  <c r="G24" i="6"/>
  <c r="C24" i="6"/>
  <c r="M15" i="6"/>
  <c r="O15" i="6"/>
  <c r="K15" i="6"/>
  <c r="I15" i="6"/>
  <c r="C15" i="6"/>
  <c r="M6" i="6"/>
  <c r="K6" i="6"/>
  <c r="I6" i="6"/>
  <c r="O6" i="6"/>
  <c r="G6" i="6"/>
  <c r="C6" i="6"/>
  <c r="M354" i="6"/>
  <c r="K354" i="6"/>
  <c r="O354" i="6"/>
  <c r="I354" i="6"/>
  <c r="G354" i="6"/>
  <c r="C354" i="6"/>
  <c r="E261" i="6"/>
  <c r="E150" i="6"/>
  <c r="E128" i="6"/>
  <c r="E62" i="6"/>
  <c r="G45" i="6"/>
  <c r="D298" i="6"/>
  <c r="D240" i="6"/>
  <c r="D221" i="6"/>
  <c r="D219" i="6"/>
  <c r="D274" i="6"/>
  <c r="D348" i="6"/>
  <c r="B213" i="6"/>
  <c r="B207" i="6"/>
  <c r="B202" i="6"/>
  <c r="D314" i="6"/>
  <c r="D275" i="6"/>
  <c r="B194" i="6"/>
  <c r="B187" i="6"/>
  <c r="D179" i="6"/>
  <c r="D171" i="6"/>
  <c r="D161" i="6"/>
  <c r="D157" i="6"/>
  <c r="B146" i="6"/>
  <c r="B145" i="6"/>
  <c r="B139" i="6"/>
  <c r="B135" i="6"/>
  <c r="D120" i="6"/>
  <c r="D115" i="6"/>
  <c r="B103" i="6"/>
  <c r="D95" i="6"/>
  <c r="B87" i="6"/>
  <c r="D74" i="6"/>
  <c r="B73" i="6"/>
  <c r="B69" i="6"/>
  <c r="B66" i="6"/>
  <c r="D52" i="6"/>
  <c r="B43" i="6"/>
  <c r="B40" i="6"/>
  <c r="D36" i="6"/>
  <c r="D31" i="6"/>
  <c r="D27" i="6"/>
  <c r="D22" i="6"/>
  <c r="B18" i="6"/>
  <c r="B9" i="6"/>
  <c r="B355" i="6"/>
  <c r="B243" i="6"/>
  <c r="E276" i="6"/>
  <c r="E219" i="6"/>
  <c r="E208" i="6"/>
  <c r="E197" i="6"/>
  <c r="E177" i="6"/>
  <c r="E263" i="6"/>
  <c r="E132" i="6"/>
  <c r="E112" i="6"/>
  <c r="E104" i="6"/>
  <c r="E84" i="6"/>
  <c r="E59" i="6"/>
  <c r="E45" i="6"/>
  <c r="E32" i="6"/>
  <c r="E265" i="6"/>
  <c r="G104" i="6"/>
  <c r="G84" i="6"/>
  <c r="G59" i="6"/>
  <c r="G32" i="6"/>
  <c r="B217" i="6"/>
  <c r="D206" i="6"/>
  <c r="B169" i="6"/>
  <c r="D330" i="6"/>
  <c r="D150" i="6"/>
  <c r="B147" i="6"/>
  <c r="D270" i="6"/>
  <c r="B117" i="6"/>
  <c r="D86" i="6"/>
  <c r="B56" i="6"/>
  <c r="D291" i="6"/>
  <c r="B33" i="6"/>
  <c r="D342" i="6"/>
  <c r="B7" i="6"/>
  <c r="D281" i="6"/>
  <c r="O240" i="6"/>
  <c r="M240" i="6"/>
  <c r="I240" i="6"/>
  <c r="K240" i="6"/>
  <c r="G240" i="6"/>
  <c r="C240" i="6"/>
  <c r="O306" i="6"/>
  <c r="M306" i="6"/>
  <c r="K306" i="6"/>
  <c r="I306" i="6"/>
  <c r="G306" i="6"/>
  <c r="C306" i="6"/>
  <c r="O222" i="6"/>
  <c r="M222" i="6"/>
  <c r="I222" i="6"/>
  <c r="K222" i="6"/>
  <c r="G222" i="6"/>
  <c r="C222" i="6"/>
  <c r="O345" i="6"/>
  <c r="M345" i="6"/>
  <c r="K345" i="6"/>
  <c r="I345" i="6"/>
  <c r="G345" i="6"/>
  <c r="C345" i="6"/>
  <c r="O204" i="6"/>
  <c r="M204" i="6"/>
  <c r="I204" i="6"/>
  <c r="K204" i="6"/>
  <c r="G204" i="6"/>
  <c r="C204" i="6"/>
  <c r="O194" i="6"/>
  <c r="M194" i="6"/>
  <c r="I194" i="6"/>
  <c r="K194" i="6"/>
  <c r="G194" i="6"/>
  <c r="C194" i="6"/>
  <c r="O189" i="6"/>
  <c r="M189" i="6"/>
  <c r="K189" i="6"/>
  <c r="I189" i="6"/>
  <c r="G189" i="6"/>
  <c r="C189" i="6"/>
  <c r="O183" i="6"/>
  <c r="M183" i="6"/>
  <c r="K183" i="6"/>
  <c r="I183" i="6"/>
  <c r="G183" i="6"/>
  <c r="C183" i="6"/>
  <c r="M173" i="6"/>
  <c r="O173" i="6"/>
  <c r="I173" i="6"/>
  <c r="K173" i="6"/>
  <c r="G173" i="6"/>
  <c r="C173" i="6"/>
  <c r="M260" i="6"/>
  <c r="O260" i="6"/>
  <c r="K260" i="6"/>
  <c r="I260" i="6"/>
  <c r="G260" i="6"/>
  <c r="C260" i="6"/>
  <c r="M158" i="6"/>
  <c r="O158" i="6"/>
  <c r="K158" i="6"/>
  <c r="I158" i="6"/>
  <c r="G158" i="6"/>
  <c r="C158" i="6"/>
  <c r="M153" i="6"/>
  <c r="O153" i="6"/>
  <c r="K153" i="6"/>
  <c r="I153" i="6"/>
  <c r="G153" i="6"/>
  <c r="C153" i="6"/>
  <c r="M146" i="6"/>
  <c r="O146" i="6"/>
  <c r="K146" i="6"/>
  <c r="I146" i="6"/>
  <c r="G146" i="6"/>
  <c r="C146" i="6"/>
  <c r="M136" i="6"/>
  <c r="O136" i="6"/>
  <c r="K136" i="6"/>
  <c r="I136" i="6"/>
  <c r="G136" i="6"/>
  <c r="C136" i="6"/>
  <c r="M293" i="6"/>
  <c r="O293" i="6"/>
  <c r="K293" i="6"/>
  <c r="I293" i="6"/>
  <c r="G293" i="6"/>
  <c r="C293" i="6"/>
  <c r="M121" i="6"/>
  <c r="O121" i="6"/>
  <c r="K121" i="6"/>
  <c r="I121" i="6"/>
  <c r="G121" i="6"/>
  <c r="C121" i="6"/>
  <c r="M115" i="6"/>
  <c r="O115" i="6"/>
  <c r="K115" i="6"/>
  <c r="I115" i="6"/>
  <c r="G115" i="6"/>
  <c r="C115" i="6"/>
  <c r="M109" i="6"/>
  <c r="O109" i="6"/>
  <c r="K109" i="6"/>
  <c r="I109" i="6"/>
  <c r="G109" i="6"/>
  <c r="C109" i="6"/>
  <c r="M102" i="6"/>
  <c r="O102" i="6"/>
  <c r="K102" i="6"/>
  <c r="I102" i="6"/>
  <c r="G102" i="6"/>
  <c r="C102" i="6"/>
  <c r="M95" i="6"/>
  <c r="O95" i="6"/>
  <c r="K95" i="6"/>
  <c r="I95" i="6"/>
  <c r="C95" i="6"/>
  <c r="M88" i="6"/>
  <c r="O88" i="6"/>
  <c r="K88" i="6"/>
  <c r="I88" i="6"/>
  <c r="C88" i="6"/>
  <c r="M327" i="6"/>
  <c r="O327" i="6"/>
  <c r="K327" i="6"/>
  <c r="I327" i="6"/>
  <c r="G327" i="6"/>
  <c r="C327" i="6"/>
  <c r="M70" i="6"/>
  <c r="O70" i="6"/>
  <c r="K70" i="6"/>
  <c r="I70" i="6"/>
  <c r="C70" i="6"/>
  <c r="M245" i="6"/>
  <c r="O245" i="6"/>
  <c r="K245" i="6"/>
  <c r="I245" i="6"/>
  <c r="G245" i="6"/>
  <c r="C245" i="6"/>
  <c r="M55" i="6"/>
  <c r="O55" i="6"/>
  <c r="K55" i="6"/>
  <c r="I55" i="6"/>
  <c r="G55" i="6"/>
  <c r="C55" i="6"/>
  <c r="M316" i="6"/>
  <c r="O316" i="6"/>
  <c r="K316" i="6"/>
  <c r="I316" i="6"/>
  <c r="G316" i="6"/>
  <c r="C316" i="6"/>
  <c r="M292" i="6"/>
  <c r="O292" i="6"/>
  <c r="K292" i="6"/>
  <c r="I292" i="6"/>
  <c r="C292" i="6"/>
  <c r="M28" i="6"/>
  <c r="O28" i="6"/>
  <c r="K28" i="6"/>
  <c r="I28" i="6"/>
  <c r="C28" i="6"/>
  <c r="M18" i="6"/>
  <c r="K18" i="6"/>
  <c r="O18" i="6"/>
  <c r="I18" i="6"/>
  <c r="G18" i="6"/>
  <c r="C18" i="6"/>
  <c r="M7" i="6"/>
  <c r="O7" i="6"/>
  <c r="K7" i="6"/>
  <c r="I7" i="6"/>
  <c r="G7" i="6"/>
  <c r="C7" i="6"/>
  <c r="M334" i="6"/>
  <c r="O334" i="6"/>
  <c r="K334" i="6"/>
  <c r="I334" i="6"/>
  <c r="G334" i="6"/>
  <c r="C334" i="6"/>
  <c r="E236" i="6"/>
  <c r="E191" i="6"/>
  <c r="E169" i="6"/>
  <c r="E140" i="6"/>
  <c r="E109" i="6"/>
  <c r="E77" i="6"/>
  <c r="E51" i="6"/>
  <c r="E15" i="6"/>
  <c r="E3" i="6"/>
  <c r="G70" i="6"/>
  <c r="B239" i="6"/>
  <c r="D235" i="6"/>
  <c r="B233" i="6"/>
  <c r="D229" i="6"/>
  <c r="B219" i="6"/>
  <c r="D217" i="6"/>
  <c r="D208" i="6"/>
  <c r="B204" i="6"/>
  <c r="D195" i="6"/>
  <c r="B275" i="6"/>
  <c r="D193" i="6"/>
  <c r="D290" i="6"/>
  <c r="D190" i="6"/>
  <c r="D188" i="6"/>
  <c r="D186" i="6"/>
  <c r="D278" i="6"/>
  <c r="B179" i="6"/>
  <c r="D169" i="6"/>
  <c r="B295" i="6"/>
  <c r="B337" i="6"/>
  <c r="B166" i="6"/>
  <c r="B162" i="6"/>
  <c r="D160" i="6"/>
  <c r="D149" i="6"/>
  <c r="D147" i="6"/>
  <c r="D144" i="6"/>
  <c r="D140" i="6"/>
  <c r="D131" i="6"/>
  <c r="B125" i="6"/>
  <c r="B115" i="6"/>
  <c r="B94" i="6"/>
  <c r="B91" i="6"/>
  <c r="B88" i="6"/>
  <c r="D85" i="6"/>
  <c r="B82" i="6"/>
  <c r="B76" i="6"/>
  <c r="B74" i="6"/>
  <c r="B60" i="6"/>
  <c r="B267" i="6"/>
  <c r="B52" i="6"/>
  <c r="D50" i="6"/>
  <c r="B26" i="6"/>
  <c r="D265" i="6"/>
  <c r="D10" i="6"/>
  <c r="D244" i="6"/>
  <c r="E240" i="6"/>
  <c r="E315" i="6"/>
  <c r="E217" i="6"/>
  <c r="E204" i="6"/>
  <c r="E194" i="6"/>
  <c r="E186" i="6"/>
  <c r="E173" i="6"/>
  <c r="E259" i="6"/>
  <c r="E153" i="6"/>
  <c r="E143" i="6"/>
  <c r="E293" i="6"/>
  <c r="E118" i="6"/>
  <c r="E110" i="6"/>
  <c r="E102" i="6"/>
  <c r="E92" i="6"/>
  <c r="E327" i="6"/>
  <c r="E66" i="6"/>
  <c r="E55" i="6"/>
  <c r="E42" i="6"/>
  <c r="E31" i="6"/>
  <c r="E18" i="6"/>
  <c r="E6" i="6"/>
  <c r="G98" i="6"/>
  <c r="G77" i="6"/>
  <c r="G51" i="6"/>
  <c r="G28" i="6"/>
  <c r="B23" i="6"/>
  <c r="D21" i="6"/>
  <c r="B19" i="6"/>
  <c r="B16" i="6"/>
  <c r="B15" i="6"/>
  <c r="B13" i="6"/>
  <c r="D3" i="6"/>
  <c r="B286" i="6"/>
  <c r="O298" i="6"/>
  <c r="M298" i="6"/>
  <c r="O239" i="6"/>
  <c r="M239" i="6"/>
  <c r="K239" i="6"/>
  <c r="O235" i="6"/>
  <c r="M235" i="6"/>
  <c r="O232" i="6"/>
  <c r="M232" i="6"/>
  <c r="K232" i="6"/>
  <c r="O229" i="6"/>
  <c r="M229" i="6"/>
  <c r="O227" i="6"/>
  <c r="M227" i="6"/>
  <c r="K227" i="6"/>
  <c r="O225" i="6"/>
  <c r="M225" i="6"/>
  <c r="O221" i="6"/>
  <c r="M221" i="6"/>
  <c r="K221" i="6"/>
  <c r="O274" i="6"/>
  <c r="M274" i="6"/>
  <c r="O216" i="6"/>
  <c r="M216" i="6"/>
  <c r="K216" i="6"/>
  <c r="O214" i="6"/>
  <c r="M214" i="6"/>
  <c r="O211" i="6"/>
  <c r="M211" i="6"/>
  <c r="K211" i="6"/>
  <c r="O207" i="6"/>
  <c r="M207" i="6"/>
  <c r="O203" i="6"/>
  <c r="M203" i="6"/>
  <c r="K203" i="6"/>
  <c r="O202" i="6"/>
  <c r="M202" i="6"/>
  <c r="O328" i="6"/>
  <c r="M328" i="6"/>
  <c r="K328" i="6"/>
  <c r="O196" i="6"/>
  <c r="M196" i="6"/>
  <c r="O272" i="6"/>
  <c r="M272" i="6"/>
  <c r="K272" i="6"/>
  <c r="O290" i="6"/>
  <c r="M290" i="6"/>
  <c r="O303" i="6"/>
  <c r="M303" i="6"/>
  <c r="K303" i="6"/>
  <c r="O271" i="6"/>
  <c r="M271" i="6"/>
  <c r="O185" i="6"/>
  <c r="M185" i="6"/>
  <c r="K185" i="6"/>
  <c r="O182" i="6"/>
  <c r="M182" i="6"/>
  <c r="O179" i="6"/>
  <c r="M179" i="6"/>
  <c r="K179" i="6"/>
  <c r="O176" i="6"/>
  <c r="M176" i="6"/>
  <c r="O172" i="6"/>
  <c r="M172" i="6"/>
  <c r="K172" i="6"/>
  <c r="O295" i="6"/>
  <c r="M295" i="6"/>
  <c r="K295" i="6"/>
  <c r="O167" i="6"/>
  <c r="M167" i="6"/>
  <c r="O165" i="6"/>
  <c r="M165" i="6"/>
  <c r="K165" i="6"/>
  <c r="O162" i="6"/>
  <c r="K162" i="6"/>
  <c r="O330" i="6"/>
  <c r="M330" i="6"/>
  <c r="K330" i="6"/>
  <c r="O157" i="6"/>
  <c r="M157" i="6"/>
  <c r="O155" i="6"/>
  <c r="M155" i="6"/>
  <c r="K155" i="6"/>
  <c r="O152" i="6"/>
  <c r="M152" i="6"/>
  <c r="K152" i="6"/>
  <c r="O149" i="6"/>
  <c r="M149" i="6"/>
  <c r="K149" i="6"/>
  <c r="O351" i="6"/>
  <c r="M351" i="6"/>
  <c r="O145" i="6"/>
  <c r="M145" i="6"/>
  <c r="K145" i="6"/>
  <c r="O142" i="6"/>
  <c r="K142" i="6"/>
  <c r="O139" i="6"/>
  <c r="M139" i="6"/>
  <c r="K139" i="6"/>
  <c r="O135" i="6"/>
  <c r="M135" i="6"/>
  <c r="O341" i="6"/>
  <c r="M341" i="6"/>
  <c r="K341" i="6"/>
  <c r="O130" i="6"/>
  <c r="M130" i="6"/>
  <c r="K130" i="6"/>
  <c r="O127" i="6"/>
  <c r="M127" i="6"/>
  <c r="K127" i="6"/>
  <c r="O123" i="6"/>
  <c r="M123" i="6"/>
  <c r="O120" i="6"/>
  <c r="M120" i="6"/>
  <c r="K120" i="6"/>
  <c r="O117" i="6"/>
  <c r="K117" i="6"/>
  <c r="O116" i="6"/>
  <c r="M116" i="6"/>
  <c r="K116" i="6"/>
  <c r="O114" i="6"/>
  <c r="M114" i="6"/>
  <c r="O269" i="6"/>
  <c r="M269" i="6"/>
  <c r="K269" i="6"/>
  <c r="O250" i="6"/>
  <c r="M250" i="6"/>
  <c r="K250" i="6"/>
  <c r="O108" i="6"/>
  <c r="M108" i="6"/>
  <c r="K108" i="6"/>
  <c r="O297" i="6"/>
  <c r="M297" i="6"/>
  <c r="G297" i="6"/>
  <c r="O280" i="6"/>
  <c r="M280" i="6"/>
  <c r="G280" i="6"/>
  <c r="K280" i="6"/>
  <c r="O101" i="6"/>
  <c r="K101" i="6"/>
  <c r="G101" i="6"/>
  <c r="O268" i="6"/>
  <c r="M268" i="6"/>
  <c r="K268" i="6"/>
  <c r="G268" i="6"/>
  <c r="O96" i="6"/>
  <c r="G96" i="6"/>
  <c r="M96" i="6"/>
  <c r="O335" i="6"/>
  <c r="M335" i="6"/>
  <c r="G335" i="6"/>
  <c r="K335" i="6"/>
  <c r="O91" i="6"/>
  <c r="M91" i="6"/>
  <c r="K91" i="6"/>
  <c r="G91" i="6"/>
  <c r="O87" i="6"/>
  <c r="K87" i="6"/>
  <c r="M87" i="6"/>
  <c r="G87" i="6"/>
  <c r="O301" i="6"/>
  <c r="M301" i="6"/>
  <c r="G301" i="6"/>
  <c r="O83" i="6"/>
  <c r="M83" i="6"/>
  <c r="G83" i="6"/>
  <c r="K83" i="6"/>
  <c r="O80" i="6"/>
  <c r="M80" i="6"/>
  <c r="K80" i="6"/>
  <c r="G80" i="6"/>
  <c r="O76" i="6"/>
  <c r="M76" i="6"/>
  <c r="K76" i="6"/>
  <c r="G76" i="6"/>
  <c r="O73" i="6"/>
  <c r="M73" i="6"/>
  <c r="G73" i="6"/>
  <c r="O69" i="6"/>
  <c r="M69" i="6"/>
  <c r="G69" i="6"/>
  <c r="K69" i="6"/>
  <c r="O65" i="6"/>
  <c r="M65" i="6"/>
  <c r="K65" i="6"/>
  <c r="G65" i="6"/>
  <c r="O309" i="6"/>
  <c r="K309" i="6"/>
  <c r="G309" i="6"/>
  <c r="O60" i="6"/>
  <c r="M60" i="6"/>
  <c r="G60" i="6"/>
  <c r="O58" i="6"/>
  <c r="M58" i="6"/>
  <c r="G58" i="6"/>
  <c r="K58" i="6"/>
  <c r="O54" i="6"/>
  <c r="M54" i="6"/>
  <c r="K54" i="6"/>
  <c r="G54" i="6"/>
  <c r="O50" i="6"/>
  <c r="K50" i="6"/>
  <c r="G50" i="6"/>
  <c r="M50" i="6"/>
  <c r="O47" i="6"/>
  <c r="M47" i="6"/>
  <c r="G47" i="6"/>
  <c r="O291" i="6"/>
  <c r="M291" i="6"/>
  <c r="G291" i="6"/>
  <c r="K291" i="6"/>
  <c r="O41" i="6"/>
  <c r="M41" i="6"/>
  <c r="K41" i="6"/>
  <c r="G41" i="6"/>
  <c r="O38" i="6"/>
  <c r="K38" i="6"/>
  <c r="M38" i="6"/>
  <c r="G38" i="6"/>
  <c r="O35" i="6"/>
  <c r="M35" i="6"/>
  <c r="G35" i="6"/>
  <c r="O300" i="6"/>
  <c r="M300" i="6"/>
  <c r="G300" i="6"/>
  <c r="K300" i="6"/>
  <c r="O30" i="6"/>
  <c r="M30" i="6"/>
  <c r="K30" i="6"/>
  <c r="G30" i="6"/>
  <c r="O27" i="6"/>
  <c r="M27" i="6"/>
  <c r="K27" i="6"/>
  <c r="G27" i="6"/>
  <c r="O23" i="6"/>
  <c r="M23" i="6"/>
  <c r="G23" i="6"/>
  <c r="O317" i="6"/>
  <c r="M317" i="6"/>
  <c r="G317" i="6"/>
  <c r="K317" i="6"/>
  <c r="O17" i="6"/>
  <c r="M17" i="6"/>
  <c r="K17" i="6"/>
  <c r="G17" i="6"/>
  <c r="O14" i="6"/>
  <c r="I14" i="6"/>
  <c r="K14" i="6"/>
  <c r="G14" i="6"/>
  <c r="O10" i="6"/>
  <c r="I10" i="6"/>
  <c r="M10" i="6"/>
  <c r="G10" i="6"/>
  <c r="O281" i="6"/>
  <c r="M281" i="6"/>
  <c r="I281" i="6"/>
  <c r="G281" i="6"/>
  <c r="K281" i="6"/>
  <c r="O5" i="6"/>
  <c r="M5" i="6"/>
  <c r="I5" i="6"/>
  <c r="K5" i="6"/>
  <c r="G5" i="6"/>
  <c r="O2" i="6"/>
  <c r="I2" i="6"/>
  <c r="K2" i="6"/>
  <c r="G2" i="6"/>
  <c r="M2" i="6"/>
  <c r="O286" i="6"/>
  <c r="I286" i="6"/>
  <c r="M286" i="6"/>
  <c r="G286" i="6"/>
  <c r="O252" i="6"/>
  <c r="M252" i="6"/>
  <c r="I252" i="6"/>
  <c r="G252" i="6"/>
  <c r="K252" i="6"/>
  <c r="C241" i="6"/>
  <c r="C237" i="6"/>
  <c r="C234" i="6"/>
  <c r="C230" i="6"/>
  <c r="C228" i="6"/>
  <c r="C226" i="6"/>
  <c r="C223" i="6"/>
  <c r="C277" i="6"/>
  <c r="C218" i="6"/>
  <c r="C324" i="6"/>
  <c r="C213" i="6"/>
  <c r="C209" i="6"/>
  <c r="C205" i="6"/>
  <c r="C352" i="6"/>
  <c r="C314" i="6"/>
  <c r="C198" i="6"/>
  <c r="C275" i="6"/>
  <c r="C192" i="6"/>
  <c r="C285" i="6"/>
  <c r="C190" i="6"/>
  <c r="C187" i="6"/>
  <c r="C323" i="6"/>
  <c r="C180" i="6"/>
  <c r="C178" i="6"/>
  <c r="C174" i="6"/>
  <c r="C170" i="6"/>
  <c r="C322" i="6"/>
  <c r="C251" i="6"/>
  <c r="C163" i="6"/>
  <c r="C161" i="6"/>
  <c r="C159" i="6"/>
  <c r="C262" i="6"/>
  <c r="C154" i="6"/>
  <c r="C151" i="6"/>
  <c r="C289" i="6"/>
  <c r="C147" i="6"/>
  <c r="C144" i="6"/>
  <c r="C141" i="6"/>
  <c r="C137" i="6"/>
  <c r="C133" i="6"/>
  <c r="C270" i="6"/>
  <c r="C347" i="6"/>
  <c r="C125" i="6"/>
  <c r="C122" i="6"/>
  <c r="C333" i="6"/>
  <c r="C350" i="6"/>
  <c r="C312" i="6"/>
  <c r="C113" i="6"/>
  <c r="C111" i="6"/>
  <c r="C258" i="6"/>
  <c r="C106" i="6"/>
  <c r="C103" i="6"/>
  <c r="C320" i="6"/>
  <c r="C93" i="6"/>
  <c r="C89" i="6"/>
  <c r="C319" i="6"/>
  <c r="C81" i="6"/>
  <c r="C74" i="6"/>
  <c r="C67" i="6"/>
  <c r="C61" i="6"/>
  <c r="C56" i="6"/>
  <c r="C48" i="6"/>
  <c r="C43" i="6"/>
  <c r="C39" i="6"/>
  <c r="C36" i="6"/>
  <c r="C287" i="6"/>
  <c r="C25" i="6"/>
  <c r="C19" i="6"/>
  <c r="C12" i="6"/>
  <c r="C283" i="6"/>
  <c r="C355" i="6"/>
  <c r="E298" i="6"/>
  <c r="E239" i="6"/>
  <c r="E235" i="6"/>
  <c r="E232" i="6"/>
  <c r="E229" i="6"/>
  <c r="E227" i="6"/>
  <c r="E225" i="6"/>
  <c r="E221" i="6"/>
  <c r="E274" i="6"/>
  <c r="E216" i="6"/>
  <c r="E214" i="6"/>
  <c r="E211" i="6"/>
  <c r="E207" i="6"/>
  <c r="E203" i="6"/>
  <c r="E202" i="6"/>
  <c r="E328" i="6"/>
  <c r="E196" i="6"/>
  <c r="E272" i="6"/>
  <c r="E290" i="6"/>
  <c r="E303" i="6"/>
  <c r="E271" i="6"/>
  <c r="E185" i="6"/>
  <c r="E182" i="6"/>
  <c r="E179" i="6"/>
  <c r="E176" i="6"/>
  <c r="E172" i="6"/>
  <c r="E295" i="6"/>
  <c r="E167" i="6"/>
  <c r="E165" i="6"/>
  <c r="E162" i="6"/>
  <c r="E330" i="6"/>
  <c r="E157" i="6"/>
  <c r="E155" i="6"/>
  <c r="E152" i="6"/>
  <c r="E149" i="6"/>
  <c r="E351" i="6"/>
  <c r="E145" i="6"/>
  <c r="E142" i="6"/>
  <c r="E139" i="6"/>
  <c r="E135" i="6"/>
  <c r="E341" i="6"/>
  <c r="E130" i="6"/>
  <c r="E127" i="6"/>
  <c r="E123" i="6"/>
  <c r="E120" i="6"/>
  <c r="E117" i="6"/>
  <c r="E116" i="6"/>
  <c r="E114" i="6"/>
  <c r="E269" i="6"/>
  <c r="E250" i="6"/>
  <c r="E108" i="6"/>
  <c r="E297" i="6"/>
  <c r="E280" i="6"/>
  <c r="E101" i="6"/>
  <c r="E268" i="6"/>
  <c r="E96" i="6"/>
  <c r="E335" i="6"/>
  <c r="E91" i="6"/>
  <c r="E87" i="6"/>
  <c r="E301" i="6"/>
  <c r="E83" i="6"/>
  <c r="E80" i="6"/>
  <c r="E76" i="6"/>
  <c r="E73" i="6"/>
  <c r="E69" i="6"/>
  <c r="E65" i="6"/>
  <c r="E309" i="6"/>
  <c r="E60" i="6"/>
  <c r="E58" i="6"/>
  <c r="E54" i="6"/>
  <c r="E50" i="6"/>
  <c r="E47" i="6"/>
  <c r="E291" i="6"/>
  <c r="E41" i="6"/>
  <c r="E38" i="6"/>
  <c r="E35" i="6"/>
  <c r="E300" i="6"/>
  <c r="E30" i="6"/>
  <c r="E27" i="6"/>
  <c r="E23" i="6"/>
  <c r="E317" i="6"/>
  <c r="E17" i="6"/>
  <c r="E14" i="6"/>
  <c r="E10" i="6"/>
  <c r="E281" i="6"/>
  <c r="E5" i="6"/>
  <c r="E2" i="6"/>
  <c r="E286" i="6"/>
  <c r="E252" i="6"/>
  <c r="G234" i="6"/>
  <c r="G324" i="6"/>
  <c r="G314" i="6"/>
  <c r="G285" i="6"/>
  <c r="G12" i="6"/>
  <c r="I239" i="6"/>
  <c r="I227" i="6"/>
  <c r="I216" i="6"/>
  <c r="I203" i="6"/>
  <c r="I272" i="6"/>
  <c r="I185" i="6"/>
  <c r="I172" i="6"/>
  <c r="I162" i="6"/>
  <c r="I152" i="6"/>
  <c r="I142" i="6"/>
  <c r="I130" i="6"/>
  <c r="I117" i="6"/>
  <c r="I250" i="6"/>
  <c r="I101" i="6"/>
  <c r="I91" i="6"/>
  <c r="I80" i="6"/>
  <c r="I65" i="6"/>
  <c r="I54" i="6"/>
  <c r="I41" i="6"/>
  <c r="I30" i="6"/>
  <c r="I17" i="6"/>
  <c r="K298" i="6"/>
  <c r="K274" i="6"/>
  <c r="K196" i="6"/>
  <c r="K176" i="6"/>
  <c r="K135" i="6"/>
  <c r="K96" i="6"/>
  <c r="K47" i="6"/>
  <c r="K286" i="6"/>
  <c r="M142" i="6"/>
  <c r="M14" i="6"/>
  <c r="D39" i="6"/>
  <c r="B36" i="6"/>
  <c r="D29" i="6"/>
  <c r="D17" i="6"/>
  <c r="D14" i="6"/>
  <c r="B5" i="6"/>
  <c r="D4" i="6"/>
  <c r="O242" i="6"/>
  <c r="M242" i="6"/>
  <c r="K242" i="6"/>
  <c r="I242" i="6"/>
  <c r="O238" i="6"/>
  <c r="M238" i="6"/>
  <c r="K238" i="6"/>
  <c r="I238" i="6"/>
  <c r="O326" i="6"/>
  <c r="M326" i="6"/>
  <c r="K326" i="6"/>
  <c r="I326" i="6"/>
  <c r="O231" i="6"/>
  <c r="M231" i="6"/>
  <c r="K231" i="6"/>
  <c r="I231" i="6"/>
  <c r="O346" i="6"/>
  <c r="M346" i="6"/>
  <c r="K346" i="6"/>
  <c r="I346" i="6"/>
  <c r="O339" i="6"/>
  <c r="M339" i="6"/>
  <c r="K339" i="6"/>
  <c r="I339" i="6"/>
  <c r="O224" i="6"/>
  <c r="M224" i="6"/>
  <c r="K224" i="6"/>
  <c r="I224" i="6"/>
  <c r="O220" i="6"/>
  <c r="M220" i="6"/>
  <c r="K220" i="6"/>
  <c r="I220" i="6"/>
  <c r="O348" i="6"/>
  <c r="M348" i="6"/>
  <c r="K348" i="6"/>
  <c r="I348" i="6"/>
  <c r="O215" i="6"/>
  <c r="M215" i="6"/>
  <c r="K215" i="6"/>
  <c r="I215" i="6"/>
  <c r="O248" i="6"/>
  <c r="M248" i="6"/>
  <c r="K248" i="6"/>
  <c r="I248" i="6"/>
  <c r="O210" i="6"/>
  <c r="M210" i="6"/>
  <c r="K210" i="6"/>
  <c r="I210" i="6"/>
  <c r="O206" i="6"/>
  <c r="M206" i="6"/>
  <c r="K206" i="6"/>
  <c r="I206" i="6"/>
  <c r="O273" i="6"/>
  <c r="M273" i="6"/>
  <c r="K273" i="6"/>
  <c r="I273" i="6"/>
  <c r="O201" i="6"/>
  <c r="M201" i="6"/>
  <c r="K201" i="6"/>
  <c r="I201" i="6"/>
  <c r="O199" i="6"/>
  <c r="M199" i="6"/>
  <c r="K199" i="6"/>
  <c r="I199" i="6"/>
  <c r="O195" i="6"/>
  <c r="M195" i="6"/>
  <c r="K195" i="6"/>
  <c r="I195" i="6"/>
  <c r="O193" i="6"/>
  <c r="M193" i="6"/>
  <c r="K193" i="6"/>
  <c r="I193" i="6"/>
  <c r="O305" i="6"/>
  <c r="M305" i="6"/>
  <c r="K305" i="6"/>
  <c r="I305" i="6"/>
  <c r="O264" i="6"/>
  <c r="M264" i="6"/>
  <c r="K264" i="6"/>
  <c r="I264" i="6"/>
  <c r="O188" i="6"/>
  <c r="M188" i="6"/>
  <c r="K188" i="6"/>
  <c r="I188" i="6"/>
  <c r="O184" i="6"/>
  <c r="M184" i="6"/>
  <c r="K184" i="6"/>
  <c r="I184" i="6"/>
  <c r="O181" i="6"/>
  <c r="M181" i="6"/>
  <c r="K181" i="6"/>
  <c r="I181" i="6"/>
  <c r="O247" i="6"/>
  <c r="M247" i="6"/>
  <c r="K247" i="6"/>
  <c r="I247" i="6"/>
  <c r="O175" i="6"/>
  <c r="M175" i="6"/>
  <c r="K175" i="6"/>
  <c r="I175" i="6"/>
  <c r="O171" i="6"/>
  <c r="M171" i="6"/>
  <c r="K171" i="6"/>
  <c r="I171" i="6"/>
  <c r="O337" i="6"/>
  <c r="M337" i="6"/>
  <c r="K337" i="6"/>
  <c r="I337" i="6"/>
  <c r="O166" i="6"/>
  <c r="M166" i="6"/>
  <c r="K166" i="6"/>
  <c r="I166" i="6"/>
  <c r="O164" i="6"/>
  <c r="M164" i="6"/>
  <c r="K164" i="6"/>
  <c r="I164" i="6"/>
  <c r="O257" i="6"/>
  <c r="M257" i="6"/>
  <c r="K257" i="6"/>
  <c r="I257" i="6"/>
  <c r="O160" i="6"/>
  <c r="M160" i="6"/>
  <c r="K160" i="6"/>
  <c r="I160" i="6"/>
  <c r="O156" i="6"/>
  <c r="M156" i="6"/>
  <c r="K156" i="6"/>
  <c r="I156" i="6"/>
  <c r="O343" i="6"/>
  <c r="M343" i="6"/>
  <c r="K343" i="6"/>
  <c r="I343" i="6"/>
  <c r="O294" i="6"/>
  <c r="M294" i="6"/>
  <c r="K294" i="6"/>
  <c r="I294" i="6"/>
  <c r="O349" i="6"/>
  <c r="M349" i="6"/>
  <c r="K349" i="6"/>
  <c r="I349" i="6"/>
  <c r="O148" i="6"/>
  <c r="M148" i="6"/>
  <c r="K148" i="6"/>
  <c r="I148" i="6"/>
  <c r="O253" i="6"/>
  <c r="M253" i="6"/>
  <c r="K253" i="6"/>
  <c r="I253" i="6"/>
  <c r="O313" i="6"/>
  <c r="M313" i="6"/>
  <c r="K313" i="6"/>
  <c r="I313" i="6"/>
  <c r="O138" i="6"/>
  <c r="M138" i="6"/>
  <c r="K138" i="6"/>
  <c r="I138" i="6"/>
  <c r="O134" i="6"/>
  <c r="M134" i="6"/>
  <c r="K134" i="6"/>
  <c r="I134" i="6"/>
  <c r="O131" i="6"/>
  <c r="M131" i="6"/>
  <c r="K131" i="6"/>
  <c r="I131" i="6"/>
  <c r="O129" i="6"/>
  <c r="M129" i="6"/>
  <c r="K129" i="6"/>
  <c r="I129" i="6"/>
  <c r="O126" i="6"/>
  <c r="M126" i="6"/>
  <c r="K126" i="6"/>
  <c r="I126" i="6"/>
  <c r="O266" i="6"/>
  <c r="M266" i="6"/>
  <c r="K266" i="6"/>
  <c r="I266" i="6"/>
  <c r="O119" i="6"/>
  <c r="M119" i="6"/>
  <c r="K119" i="6"/>
  <c r="I119" i="6"/>
  <c r="O284" i="6"/>
  <c r="M284" i="6"/>
  <c r="K284" i="6"/>
  <c r="I284" i="6"/>
  <c r="O246" i="6"/>
  <c r="M246" i="6"/>
  <c r="K246" i="6"/>
  <c r="I246" i="6"/>
  <c r="O279" i="6"/>
  <c r="M279" i="6"/>
  <c r="K279" i="6"/>
  <c r="I279" i="6"/>
  <c r="O310" i="6"/>
  <c r="M310" i="6"/>
  <c r="K310" i="6"/>
  <c r="I310" i="6"/>
  <c r="O254" i="6"/>
  <c r="M254" i="6"/>
  <c r="K254" i="6"/>
  <c r="I254" i="6"/>
  <c r="O107" i="6"/>
  <c r="M107" i="6"/>
  <c r="K107" i="6"/>
  <c r="I107" i="6"/>
  <c r="O249" i="6"/>
  <c r="M249" i="6"/>
  <c r="K249" i="6"/>
  <c r="G249" i="6"/>
  <c r="I249" i="6"/>
  <c r="O307" i="6"/>
  <c r="M307" i="6"/>
  <c r="K307" i="6"/>
  <c r="G307" i="6"/>
  <c r="I307" i="6"/>
  <c r="O100" i="6"/>
  <c r="M100" i="6"/>
  <c r="K100" i="6"/>
  <c r="G100" i="6"/>
  <c r="I100" i="6"/>
  <c r="O321" i="6"/>
  <c r="M321" i="6"/>
  <c r="K321" i="6"/>
  <c r="G321" i="6"/>
  <c r="I321" i="6"/>
  <c r="O302" i="6"/>
  <c r="M302" i="6"/>
  <c r="K302" i="6"/>
  <c r="G302" i="6"/>
  <c r="I302" i="6"/>
  <c r="O94" i="6"/>
  <c r="M94" i="6"/>
  <c r="K94" i="6"/>
  <c r="G94" i="6"/>
  <c r="I94" i="6"/>
  <c r="O90" i="6"/>
  <c r="M90" i="6"/>
  <c r="K90" i="6"/>
  <c r="G90" i="6"/>
  <c r="I90" i="6"/>
  <c r="O86" i="6"/>
  <c r="M86" i="6"/>
  <c r="K86" i="6"/>
  <c r="G86" i="6"/>
  <c r="I86" i="6"/>
  <c r="O329" i="6"/>
  <c r="M329" i="6"/>
  <c r="K329" i="6"/>
  <c r="G329" i="6"/>
  <c r="I329" i="6"/>
  <c r="O82" i="6"/>
  <c r="M82" i="6"/>
  <c r="K82" i="6"/>
  <c r="G82" i="6"/>
  <c r="I82" i="6"/>
  <c r="O79" i="6"/>
  <c r="M79" i="6"/>
  <c r="K79" i="6"/>
  <c r="G79" i="6"/>
  <c r="I79" i="6"/>
  <c r="O75" i="6"/>
  <c r="M75" i="6"/>
  <c r="K75" i="6"/>
  <c r="G75" i="6"/>
  <c r="I75" i="6"/>
  <c r="O72" i="6"/>
  <c r="M72" i="6"/>
  <c r="K72" i="6"/>
  <c r="G72" i="6"/>
  <c r="I72" i="6"/>
  <c r="O68" i="6"/>
  <c r="M68" i="6"/>
  <c r="K68" i="6"/>
  <c r="G68" i="6"/>
  <c r="I68" i="6"/>
  <c r="O64" i="6"/>
  <c r="M64" i="6"/>
  <c r="K64" i="6"/>
  <c r="G64" i="6"/>
  <c r="I64" i="6"/>
  <c r="O311" i="6"/>
  <c r="M311" i="6"/>
  <c r="K311" i="6"/>
  <c r="G311" i="6"/>
  <c r="I311" i="6"/>
  <c r="O267" i="6"/>
  <c r="M267" i="6"/>
  <c r="K267" i="6"/>
  <c r="G267" i="6"/>
  <c r="I267" i="6"/>
  <c r="O57" i="6"/>
  <c r="M57" i="6"/>
  <c r="K57" i="6"/>
  <c r="G57" i="6"/>
  <c r="I57" i="6"/>
  <c r="O53" i="6"/>
  <c r="M53" i="6"/>
  <c r="K53" i="6"/>
  <c r="G53" i="6"/>
  <c r="I53" i="6"/>
  <c r="O49" i="6"/>
  <c r="M49" i="6"/>
  <c r="K49" i="6"/>
  <c r="G49" i="6"/>
  <c r="I49" i="6"/>
  <c r="O46" i="6"/>
  <c r="M46" i="6"/>
  <c r="K46" i="6"/>
  <c r="G46" i="6"/>
  <c r="I46" i="6"/>
  <c r="O44" i="6"/>
  <c r="M44" i="6"/>
  <c r="K44" i="6"/>
  <c r="G44" i="6"/>
  <c r="I44" i="6"/>
  <c r="O40" i="6"/>
  <c r="M40" i="6"/>
  <c r="K40" i="6"/>
  <c r="G40" i="6"/>
  <c r="I40" i="6"/>
  <c r="O37" i="6"/>
  <c r="M37" i="6"/>
  <c r="K37" i="6"/>
  <c r="G37" i="6"/>
  <c r="I37" i="6"/>
  <c r="O34" i="6"/>
  <c r="M34" i="6"/>
  <c r="K34" i="6"/>
  <c r="G34" i="6"/>
  <c r="I34" i="6"/>
  <c r="O342" i="6"/>
  <c r="M342" i="6"/>
  <c r="K342" i="6"/>
  <c r="G342" i="6"/>
  <c r="I342" i="6"/>
  <c r="O299" i="6"/>
  <c r="M299" i="6"/>
  <c r="K299" i="6"/>
  <c r="G299" i="6"/>
  <c r="I299" i="6"/>
  <c r="O26" i="6"/>
  <c r="M26" i="6"/>
  <c r="K26" i="6"/>
  <c r="G26" i="6"/>
  <c r="I26" i="6"/>
  <c r="O22" i="6"/>
  <c r="M22" i="6"/>
  <c r="K22" i="6"/>
  <c r="G22" i="6"/>
  <c r="I22" i="6"/>
  <c r="O20" i="6"/>
  <c r="M20" i="6"/>
  <c r="K20" i="6"/>
  <c r="G20" i="6"/>
  <c r="I20" i="6"/>
  <c r="O353" i="6"/>
  <c r="M353" i="6"/>
  <c r="K353" i="6"/>
  <c r="G353" i="6"/>
  <c r="I353" i="6"/>
  <c r="O13" i="6"/>
  <c r="M13" i="6"/>
  <c r="K13" i="6"/>
  <c r="I13" i="6"/>
  <c r="G13" i="6"/>
  <c r="O9" i="6"/>
  <c r="M9" i="6"/>
  <c r="K9" i="6"/>
  <c r="G9" i="6"/>
  <c r="I9" i="6"/>
  <c r="O255" i="6"/>
  <c r="M255" i="6"/>
  <c r="K255" i="6"/>
  <c r="I255" i="6"/>
  <c r="G255" i="6"/>
  <c r="O4" i="6"/>
  <c r="M4" i="6"/>
  <c r="K4" i="6"/>
  <c r="G4" i="6"/>
  <c r="I4" i="6"/>
  <c r="O244" i="6"/>
  <c r="M244" i="6"/>
  <c r="K244" i="6"/>
  <c r="I244" i="6"/>
  <c r="G244" i="6"/>
  <c r="O243" i="6"/>
  <c r="M243" i="6"/>
  <c r="K243" i="6"/>
  <c r="G243" i="6"/>
  <c r="I243" i="6"/>
  <c r="E242" i="6"/>
  <c r="E238" i="6"/>
  <c r="E326" i="6"/>
  <c r="E231" i="6"/>
  <c r="E346" i="6"/>
  <c r="E339" i="6"/>
  <c r="E224" i="6"/>
  <c r="E220" i="6"/>
  <c r="E348" i="6"/>
  <c r="E215" i="6"/>
  <c r="E248" i="6"/>
  <c r="E210" i="6"/>
  <c r="E206" i="6"/>
  <c r="E273" i="6"/>
  <c r="E201" i="6"/>
  <c r="E199" i="6"/>
  <c r="E195" i="6"/>
  <c r="E193" i="6"/>
  <c r="E305" i="6"/>
  <c r="E264" i="6"/>
  <c r="E188" i="6"/>
  <c r="E184" i="6"/>
  <c r="E181" i="6"/>
  <c r="E247" i="6"/>
  <c r="E175" i="6"/>
  <c r="E171" i="6"/>
  <c r="E337" i="6"/>
  <c r="E166" i="6"/>
  <c r="E164" i="6"/>
  <c r="E257" i="6"/>
  <c r="E160" i="6"/>
  <c r="E156" i="6"/>
  <c r="E343" i="6"/>
  <c r="E294" i="6"/>
  <c r="E349" i="6"/>
  <c r="E148" i="6"/>
  <c r="E253" i="6"/>
  <c r="E313" i="6"/>
  <c r="E138" i="6"/>
  <c r="E134" i="6"/>
  <c r="E131" i="6"/>
  <c r="E129" i="6"/>
  <c r="E126" i="6"/>
  <c r="E266" i="6"/>
  <c r="E119" i="6"/>
  <c r="E284" i="6"/>
  <c r="E246" i="6"/>
  <c r="E279" i="6"/>
  <c r="E310" i="6"/>
  <c r="E254" i="6"/>
  <c r="E107" i="6"/>
  <c r="E249" i="6"/>
  <c r="E307" i="6"/>
  <c r="E100" i="6"/>
  <c r="E321" i="6"/>
  <c r="E302" i="6"/>
  <c r="E94" i="6"/>
  <c r="E90" i="6"/>
  <c r="E86" i="6"/>
  <c r="E329" i="6"/>
  <c r="E82" i="6"/>
  <c r="E79" i="6"/>
  <c r="E75" i="6"/>
  <c r="E72" i="6"/>
  <c r="E68" i="6"/>
  <c r="E64" i="6"/>
  <c r="E311" i="6"/>
  <c r="E267" i="6"/>
  <c r="E57" i="6"/>
  <c r="E53" i="6"/>
  <c r="E49" i="6"/>
  <c r="E46" i="6"/>
  <c r="E44" i="6"/>
  <c r="E40" i="6"/>
  <c r="E37" i="6"/>
  <c r="E34" i="6"/>
  <c r="E342" i="6"/>
  <c r="E299" i="6"/>
  <c r="E26" i="6"/>
  <c r="E22" i="6"/>
  <c r="E20" i="6"/>
  <c r="E353" i="6"/>
  <c r="E13" i="6"/>
  <c r="E9" i="6"/>
  <c r="E255" i="6"/>
  <c r="E4" i="6"/>
  <c r="E244" i="6"/>
  <c r="E243" i="6"/>
  <c r="I235" i="6"/>
  <c r="I225" i="6"/>
  <c r="I214" i="6"/>
  <c r="I202" i="6"/>
  <c r="I290" i="6"/>
  <c r="I182" i="6"/>
  <c r="I295" i="6"/>
  <c r="I330" i="6"/>
  <c r="I149" i="6"/>
  <c r="I139" i="6"/>
  <c r="I127" i="6"/>
  <c r="I116" i="6"/>
  <c r="I108" i="6"/>
  <c r="I268" i="6"/>
  <c r="I87" i="6"/>
  <c r="I76" i="6"/>
  <c r="I309" i="6"/>
  <c r="I50" i="6"/>
  <c r="I38" i="6"/>
  <c r="I27" i="6"/>
  <c r="K235" i="6"/>
  <c r="K214" i="6"/>
  <c r="K290" i="6"/>
  <c r="K167" i="6"/>
  <c r="K123" i="6"/>
  <c r="K301" i="6"/>
  <c r="K35" i="6"/>
  <c r="M117" i="6"/>
  <c r="D38" i="6"/>
  <c r="B37" i="6"/>
  <c r="B299" i="6"/>
  <c r="B29" i="6"/>
  <c r="B20" i="6"/>
  <c r="B17" i="6"/>
  <c r="B14" i="6"/>
  <c r="D11" i="6"/>
  <c r="D354" i="6"/>
  <c r="B276" i="6"/>
  <c r="C31" i="4" s="1"/>
  <c r="O241" i="6"/>
  <c r="K241" i="6"/>
  <c r="M241" i="6"/>
  <c r="I241" i="6"/>
  <c r="K237" i="6"/>
  <c r="M237" i="6"/>
  <c r="O237" i="6"/>
  <c r="I237" i="6"/>
  <c r="K234" i="6"/>
  <c r="O234" i="6"/>
  <c r="I234" i="6"/>
  <c r="O230" i="6"/>
  <c r="K230" i="6"/>
  <c r="I230" i="6"/>
  <c r="M230" i="6"/>
  <c r="O228" i="6"/>
  <c r="K228" i="6"/>
  <c r="M228" i="6"/>
  <c r="I228" i="6"/>
  <c r="K226" i="6"/>
  <c r="O226" i="6"/>
  <c r="M226" i="6"/>
  <c r="I226" i="6"/>
  <c r="K223" i="6"/>
  <c r="O223" i="6"/>
  <c r="I223" i="6"/>
  <c r="O277" i="6"/>
  <c r="K277" i="6"/>
  <c r="I277" i="6"/>
  <c r="M277" i="6"/>
  <c r="O218" i="6"/>
  <c r="K218" i="6"/>
  <c r="M218" i="6"/>
  <c r="I218" i="6"/>
  <c r="K324" i="6"/>
  <c r="M324" i="6"/>
  <c r="I324" i="6"/>
  <c r="K213" i="6"/>
  <c r="O213" i="6"/>
  <c r="I213" i="6"/>
  <c r="O209" i="6"/>
  <c r="K209" i="6"/>
  <c r="I209" i="6"/>
  <c r="M209" i="6"/>
  <c r="O205" i="6"/>
  <c r="K205" i="6"/>
  <c r="M205" i="6"/>
  <c r="I205" i="6"/>
  <c r="K352" i="6"/>
  <c r="M352" i="6"/>
  <c r="I352" i="6"/>
  <c r="O352" i="6"/>
  <c r="K314" i="6"/>
  <c r="O314" i="6"/>
  <c r="I314" i="6"/>
  <c r="O198" i="6"/>
  <c r="K198" i="6"/>
  <c r="I198" i="6"/>
  <c r="M198" i="6"/>
  <c r="O275" i="6"/>
  <c r="K275" i="6"/>
  <c r="M275" i="6"/>
  <c r="I275" i="6"/>
  <c r="K192" i="6"/>
  <c r="M192" i="6"/>
  <c r="O192" i="6"/>
  <c r="I192" i="6"/>
  <c r="K285" i="6"/>
  <c r="O285" i="6"/>
  <c r="I285" i="6"/>
  <c r="O190" i="6"/>
  <c r="K190" i="6"/>
  <c r="I190" i="6"/>
  <c r="M190" i="6"/>
  <c r="O187" i="6"/>
  <c r="K187" i="6"/>
  <c r="M187" i="6"/>
  <c r="I187" i="6"/>
  <c r="K323" i="6"/>
  <c r="O323" i="6"/>
  <c r="M323" i="6"/>
  <c r="I323" i="6"/>
  <c r="K180" i="6"/>
  <c r="O180" i="6"/>
  <c r="I180" i="6"/>
  <c r="O178" i="6"/>
  <c r="K178" i="6"/>
  <c r="I178" i="6"/>
  <c r="M178" i="6"/>
  <c r="M174" i="6"/>
  <c r="O174" i="6"/>
  <c r="K174" i="6"/>
  <c r="I174" i="6"/>
  <c r="M170" i="6"/>
  <c r="K170" i="6"/>
  <c r="I170" i="6"/>
  <c r="M322" i="6"/>
  <c r="K322" i="6"/>
  <c r="O322" i="6"/>
  <c r="I322" i="6"/>
  <c r="M251" i="6"/>
  <c r="O251" i="6"/>
  <c r="K251" i="6"/>
  <c r="I251" i="6"/>
  <c r="M163" i="6"/>
  <c r="O163" i="6"/>
  <c r="K163" i="6"/>
  <c r="I163" i="6"/>
  <c r="M161" i="6"/>
  <c r="K161" i="6"/>
  <c r="I161" i="6"/>
  <c r="O161" i="6"/>
  <c r="M159" i="6"/>
  <c r="K159" i="6"/>
  <c r="O159" i="6"/>
  <c r="I159" i="6"/>
  <c r="M262" i="6"/>
  <c r="O262" i="6"/>
  <c r="K262" i="6"/>
  <c r="I262" i="6"/>
  <c r="M154" i="6"/>
  <c r="O154" i="6"/>
  <c r="K154" i="6"/>
  <c r="I154" i="6"/>
  <c r="M151" i="6"/>
  <c r="K151" i="6"/>
  <c r="O151" i="6"/>
  <c r="I151" i="6"/>
  <c r="M289" i="6"/>
  <c r="K289" i="6"/>
  <c r="O289" i="6"/>
  <c r="I289" i="6"/>
  <c r="M147" i="6"/>
  <c r="O147" i="6"/>
  <c r="K147" i="6"/>
  <c r="I147" i="6"/>
  <c r="M144" i="6"/>
  <c r="O144" i="6"/>
  <c r="K144" i="6"/>
  <c r="I144" i="6"/>
  <c r="M141" i="6"/>
  <c r="K141" i="6"/>
  <c r="O141" i="6"/>
  <c r="I141" i="6"/>
  <c r="M137" i="6"/>
  <c r="K137" i="6"/>
  <c r="O137" i="6"/>
  <c r="I137" i="6"/>
  <c r="M133" i="6"/>
  <c r="O133" i="6"/>
  <c r="K133" i="6"/>
  <c r="I133" i="6"/>
  <c r="M270" i="6"/>
  <c r="O270" i="6"/>
  <c r="K270" i="6"/>
  <c r="I270" i="6"/>
  <c r="M347" i="6"/>
  <c r="K347" i="6"/>
  <c r="I347" i="6"/>
  <c r="M125" i="6"/>
  <c r="K125" i="6"/>
  <c r="O125" i="6"/>
  <c r="I125" i="6"/>
  <c r="M122" i="6"/>
  <c r="O122" i="6"/>
  <c r="K122" i="6"/>
  <c r="I122" i="6"/>
  <c r="M333" i="6"/>
  <c r="O333" i="6"/>
  <c r="K333" i="6"/>
  <c r="I333" i="6"/>
  <c r="M350" i="6"/>
  <c r="K350" i="6"/>
  <c r="I350" i="6"/>
  <c r="O350" i="6"/>
  <c r="M312" i="6"/>
  <c r="K312" i="6"/>
  <c r="O312" i="6"/>
  <c r="I312" i="6"/>
  <c r="M113" i="6"/>
  <c r="O113" i="6"/>
  <c r="K113" i="6"/>
  <c r="I113" i="6"/>
  <c r="M111" i="6"/>
  <c r="O111" i="6"/>
  <c r="K111" i="6"/>
  <c r="I111" i="6"/>
  <c r="M258" i="6"/>
  <c r="K258" i="6"/>
  <c r="O258" i="6"/>
  <c r="I258" i="6"/>
  <c r="M106" i="6"/>
  <c r="K106" i="6"/>
  <c r="O106" i="6"/>
  <c r="I106" i="6"/>
  <c r="M105" i="6"/>
  <c r="O105" i="6"/>
  <c r="K105" i="6"/>
  <c r="I105" i="6"/>
  <c r="M103" i="6"/>
  <c r="O103" i="6"/>
  <c r="K103" i="6"/>
  <c r="I103" i="6"/>
  <c r="M99" i="6"/>
  <c r="K99" i="6"/>
  <c r="O99" i="6"/>
  <c r="I99" i="6"/>
  <c r="M320" i="6"/>
  <c r="K320" i="6"/>
  <c r="O320" i="6"/>
  <c r="I320" i="6"/>
  <c r="M308" i="6"/>
  <c r="O308" i="6"/>
  <c r="K308" i="6"/>
  <c r="I308" i="6"/>
  <c r="M93" i="6"/>
  <c r="O93" i="6"/>
  <c r="K93" i="6"/>
  <c r="I93" i="6"/>
  <c r="M89" i="6"/>
  <c r="K89" i="6"/>
  <c r="I89" i="6"/>
  <c r="M319" i="6"/>
  <c r="K319" i="6"/>
  <c r="O319" i="6"/>
  <c r="I319" i="6"/>
  <c r="M85" i="6"/>
  <c r="O85" i="6"/>
  <c r="K85" i="6"/>
  <c r="I85" i="6"/>
  <c r="M81" i="6"/>
  <c r="O81" i="6"/>
  <c r="K81" i="6"/>
  <c r="I81" i="6"/>
  <c r="M78" i="6"/>
  <c r="K78" i="6"/>
  <c r="I78" i="6"/>
  <c r="O78" i="6"/>
  <c r="M74" i="6"/>
  <c r="K74" i="6"/>
  <c r="O74" i="6"/>
  <c r="I74" i="6"/>
  <c r="M71" i="6"/>
  <c r="O71" i="6"/>
  <c r="K71" i="6"/>
  <c r="I71" i="6"/>
  <c r="M67" i="6"/>
  <c r="O67" i="6"/>
  <c r="K67" i="6"/>
  <c r="I67" i="6"/>
  <c r="M63" i="6"/>
  <c r="K63" i="6"/>
  <c r="O63" i="6"/>
  <c r="I63" i="6"/>
  <c r="M61" i="6"/>
  <c r="K61" i="6"/>
  <c r="O61" i="6"/>
  <c r="I61" i="6"/>
  <c r="M338" i="6"/>
  <c r="O338" i="6"/>
  <c r="K338" i="6"/>
  <c r="I338" i="6"/>
  <c r="M56" i="6"/>
  <c r="O56" i="6"/>
  <c r="K56" i="6"/>
  <c r="I56" i="6"/>
  <c r="M52" i="6"/>
  <c r="K52" i="6"/>
  <c r="O52" i="6"/>
  <c r="I52" i="6"/>
  <c r="M48" i="6"/>
  <c r="K48" i="6"/>
  <c r="O48" i="6"/>
  <c r="I48" i="6"/>
  <c r="M332" i="6"/>
  <c r="O332" i="6"/>
  <c r="K332" i="6"/>
  <c r="I332" i="6"/>
  <c r="M43" i="6"/>
  <c r="O43" i="6"/>
  <c r="K43" i="6"/>
  <c r="I43" i="6"/>
  <c r="M39" i="6"/>
  <c r="K39" i="6"/>
  <c r="I39" i="6"/>
  <c r="M36" i="6"/>
  <c r="K36" i="6"/>
  <c r="O36" i="6"/>
  <c r="I36" i="6"/>
  <c r="M33" i="6"/>
  <c r="O33" i="6"/>
  <c r="K33" i="6"/>
  <c r="I33" i="6"/>
  <c r="M287" i="6"/>
  <c r="O287" i="6"/>
  <c r="K287" i="6"/>
  <c r="I287" i="6"/>
  <c r="M29" i="6"/>
  <c r="K29" i="6"/>
  <c r="I29" i="6"/>
  <c r="O29" i="6"/>
  <c r="O25" i="6"/>
  <c r="M25" i="6"/>
  <c r="K25" i="6"/>
  <c r="I25" i="6"/>
  <c r="O21" i="6"/>
  <c r="M21" i="6"/>
  <c r="K21" i="6"/>
  <c r="I21" i="6"/>
  <c r="O19" i="6"/>
  <c r="M19" i="6"/>
  <c r="K19" i="6"/>
  <c r="I19" i="6"/>
  <c r="O16" i="6"/>
  <c r="M16" i="6"/>
  <c r="K16" i="6"/>
  <c r="I16" i="6"/>
  <c r="O12" i="6"/>
  <c r="M12" i="6"/>
  <c r="K12" i="6"/>
  <c r="O8" i="6"/>
  <c r="M8" i="6"/>
  <c r="K8" i="6"/>
  <c r="I8" i="6"/>
  <c r="O256" i="6"/>
  <c r="M256" i="6"/>
  <c r="K256" i="6"/>
  <c r="O283" i="6"/>
  <c r="M283" i="6"/>
  <c r="K283" i="6"/>
  <c r="I283" i="6"/>
  <c r="O355" i="6"/>
  <c r="M355" i="6"/>
  <c r="K355" i="6"/>
  <c r="O325" i="6"/>
  <c r="M325" i="6"/>
  <c r="K325" i="6"/>
  <c r="I325" i="6"/>
  <c r="C298" i="6"/>
  <c r="C239" i="6"/>
  <c r="C235" i="6"/>
  <c r="C232" i="6"/>
  <c r="C229" i="6"/>
  <c r="C227" i="6"/>
  <c r="C225" i="6"/>
  <c r="C221" i="6"/>
  <c r="C274" i="6"/>
  <c r="C216" i="6"/>
  <c r="C214" i="6"/>
  <c r="C211" i="6"/>
  <c r="C207" i="6"/>
  <c r="C203" i="6"/>
  <c r="C202" i="6"/>
  <c r="C328" i="6"/>
  <c r="C196" i="6"/>
  <c r="C272" i="6"/>
  <c r="C290" i="6"/>
  <c r="C303" i="6"/>
  <c r="C271" i="6"/>
  <c r="C185" i="6"/>
  <c r="C182" i="6"/>
  <c r="C179" i="6"/>
  <c r="C176" i="6"/>
  <c r="C172" i="6"/>
  <c r="C295" i="6"/>
  <c r="C167" i="6"/>
  <c r="C165" i="6"/>
  <c r="C162" i="6"/>
  <c r="C330" i="6"/>
  <c r="C157" i="6"/>
  <c r="C155" i="6"/>
  <c r="C152" i="6"/>
  <c r="C149" i="6"/>
  <c r="C351" i="6"/>
  <c r="C145" i="6"/>
  <c r="C142" i="6"/>
  <c r="C139" i="6"/>
  <c r="C135" i="6"/>
  <c r="C341" i="6"/>
  <c r="C130" i="6"/>
  <c r="C127" i="6"/>
  <c r="C123" i="6"/>
  <c r="C120" i="6"/>
  <c r="C117" i="6"/>
  <c r="C116" i="6"/>
  <c r="C114" i="6"/>
  <c r="C269" i="6"/>
  <c r="C250" i="6"/>
  <c r="C108" i="6"/>
  <c r="C297" i="6"/>
  <c r="C280" i="6"/>
  <c r="C101" i="6"/>
  <c r="C268" i="6"/>
  <c r="C96" i="6"/>
  <c r="C335" i="6"/>
  <c r="C91" i="6"/>
  <c r="C87" i="6"/>
  <c r="C301" i="6"/>
  <c r="C83" i="6"/>
  <c r="C80" i="6"/>
  <c r="C76" i="6"/>
  <c r="C73" i="6"/>
  <c r="C69" i="6"/>
  <c r="C65" i="6"/>
  <c r="C309" i="6"/>
  <c r="C60" i="6"/>
  <c r="C58" i="6"/>
  <c r="C54" i="6"/>
  <c r="C50" i="6"/>
  <c r="C47" i="6"/>
  <c r="C291" i="6"/>
  <c r="C41" i="6"/>
  <c r="C38" i="6"/>
  <c r="C35" i="6"/>
  <c r="C300" i="6"/>
  <c r="C30" i="6"/>
  <c r="C27" i="6"/>
  <c r="C23" i="6"/>
  <c r="C317" i="6"/>
  <c r="C17" i="6"/>
  <c r="C14" i="6"/>
  <c r="C10" i="6"/>
  <c r="C281" i="6"/>
  <c r="C5" i="6"/>
  <c r="C2" i="6"/>
  <c r="C286" i="6"/>
  <c r="C252" i="6"/>
  <c r="E241" i="6"/>
  <c r="E237" i="6"/>
  <c r="E234" i="6"/>
  <c r="E230" i="6"/>
  <c r="E228" i="6"/>
  <c r="E226" i="6"/>
  <c r="E223" i="6"/>
  <c r="E277" i="6"/>
  <c r="E218" i="6"/>
  <c r="E324" i="6"/>
  <c r="E213" i="6"/>
  <c r="E209" i="6"/>
  <c r="E205" i="6"/>
  <c r="E352" i="6"/>
  <c r="E314" i="6"/>
  <c r="E198" i="6"/>
  <c r="E275" i="6"/>
  <c r="E192" i="6"/>
  <c r="E285" i="6"/>
  <c r="E190" i="6"/>
  <c r="E187" i="6"/>
  <c r="E323" i="6"/>
  <c r="E180" i="6"/>
  <c r="E178" i="6"/>
  <c r="E174" i="6"/>
  <c r="E170" i="6"/>
  <c r="E322" i="6"/>
  <c r="E251" i="6"/>
  <c r="E163" i="6"/>
  <c r="E161" i="6"/>
  <c r="E159" i="6"/>
  <c r="E262" i="6"/>
  <c r="E154" i="6"/>
  <c r="E151" i="6"/>
  <c r="E289" i="6"/>
  <c r="E147" i="6"/>
  <c r="E144" i="6"/>
  <c r="E141" i="6"/>
  <c r="E137" i="6"/>
  <c r="E133" i="6"/>
  <c r="E270" i="6"/>
  <c r="E347" i="6"/>
  <c r="E125" i="6"/>
  <c r="E122" i="6"/>
  <c r="E333" i="6"/>
  <c r="E350" i="6"/>
  <c r="E312" i="6"/>
  <c r="E113" i="6"/>
  <c r="E111" i="6"/>
  <c r="E258" i="6"/>
  <c r="E106" i="6"/>
  <c r="E105" i="6"/>
  <c r="E103" i="6"/>
  <c r="E99" i="6"/>
  <c r="E320" i="6"/>
  <c r="E308" i="6"/>
  <c r="E93" i="6"/>
  <c r="E89" i="6"/>
  <c r="E319" i="6"/>
  <c r="E85" i="6"/>
  <c r="E81" i="6"/>
  <c r="E78" i="6"/>
  <c r="E74" i="6"/>
  <c r="E71" i="6"/>
  <c r="E67" i="6"/>
  <c r="E63" i="6"/>
  <c r="E61" i="6"/>
  <c r="E338" i="6"/>
  <c r="E56" i="6"/>
  <c r="E52" i="6"/>
  <c r="E48" i="6"/>
  <c r="E332" i="6"/>
  <c r="E43" i="6"/>
  <c r="E39" i="6"/>
  <c r="E36" i="6"/>
  <c r="E33" i="6"/>
  <c r="E287" i="6"/>
  <c r="E29" i="6"/>
  <c r="E25" i="6"/>
  <c r="E21" i="6"/>
  <c r="E19" i="6"/>
  <c r="E16" i="6"/>
  <c r="E12" i="6"/>
  <c r="E8" i="6"/>
  <c r="E256" i="6"/>
  <c r="E283" i="6"/>
  <c r="E355" i="6"/>
  <c r="E325" i="6"/>
  <c r="G298" i="6"/>
  <c r="G239" i="6"/>
  <c r="G235" i="6"/>
  <c r="G232" i="6"/>
  <c r="G229" i="6"/>
  <c r="G227" i="6"/>
  <c r="G225" i="6"/>
  <c r="G221" i="6"/>
  <c r="G274" i="6"/>
  <c r="G216" i="6"/>
  <c r="G214" i="6"/>
  <c r="G211" i="6"/>
  <c r="G207" i="6"/>
  <c r="G203" i="6"/>
  <c r="G202" i="6"/>
  <c r="G328" i="6"/>
  <c r="G196" i="6"/>
  <c r="G272" i="6"/>
  <c r="G290" i="6"/>
  <c r="G303" i="6"/>
  <c r="G271" i="6"/>
  <c r="G185" i="6"/>
  <c r="G182" i="6"/>
  <c r="G179" i="6"/>
  <c r="G176" i="6"/>
  <c r="G172" i="6"/>
  <c r="G295" i="6"/>
  <c r="G167" i="6"/>
  <c r="G165" i="6"/>
  <c r="G162" i="6"/>
  <c r="G330" i="6"/>
  <c r="G157" i="6"/>
  <c r="G155" i="6"/>
  <c r="G152" i="6"/>
  <c r="G149" i="6"/>
  <c r="G351" i="6"/>
  <c r="G145" i="6"/>
  <c r="G142" i="6"/>
  <c r="G139" i="6"/>
  <c r="G135" i="6"/>
  <c r="G341" i="6"/>
  <c r="G130" i="6"/>
  <c r="G127" i="6"/>
  <c r="G123" i="6"/>
  <c r="G120" i="6"/>
  <c r="G117" i="6"/>
  <c r="G116" i="6"/>
  <c r="G114" i="6"/>
  <c r="G269" i="6"/>
  <c r="G250" i="6"/>
  <c r="G108" i="6"/>
  <c r="G105" i="6"/>
  <c r="G99" i="6"/>
  <c r="G308" i="6"/>
  <c r="G89" i="6"/>
  <c r="G85" i="6"/>
  <c r="G78" i="6"/>
  <c r="G71" i="6"/>
  <c r="G63" i="6"/>
  <c r="G338" i="6"/>
  <c r="G52" i="6"/>
  <c r="G332" i="6"/>
  <c r="G39" i="6"/>
  <c r="G33" i="6"/>
  <c r="G29" i="6"/>
  <c r="G21" i="6"/>
  <c r="G16" i="6"/>
  <c r="G8" i="6"/>
  <c r="G325" i="6"/>
  <c r="I232" i="6"/>
  <c r="I221" i="6"/>
  <c r="I211" i="6"/>
  <c r="I328" i="6"/>
  <c r="I303" i="6"/>
  <c r="I179" i="6"/>
  <c r="I167" i="6"/>
  <c r="I157" i="6"/>
  <c r="I351" i="6"/>
  <c r="I135" i="6"/>
  <c r="I123" i="6"/>
  <c r="I114" i="6"/>
  <c r="I297" i="6"/>
  <c r="I96" i="6"/>
  <c r="I301" i="6"/>
  <c r="I73" i="6"/>
  <c r="I60" i="6"/>
  <c r="I47" i="6"/>
  <c r="I35" i="6"/>
  <c r="I23" i="6"/>
  <c r="I256" i="6"/>
  <c r="K229" i="6"/>
  <c r="K207" i="6"/>
  <c r="K271" i="6"/>
  <c r="K157" i="6"/>
  <c r="K114" i="6"/>
  <c r="K73" i="6"/>
  <c r="K23" i="6"/>
  <c r="M223" i="6"/>
  <c r="M180" i="6"/>
  <c r="M101" i="6"/>
  <c r="O170" i="6"/>
  <c r="S61" i="10" l="1"/>
  <c r="S265" i="10"/>
  <c r="T72" i="10"/>
  <c r="U34" i="10"/>
  <c r="S247" i="10"/>
  <c r="U271" i="10"/>
  <c r="U5" i="10"/>
  <c r="S328" i="10"/>
  <c r="T200" i="10"/>
  <c r="U317" i="10"/>
  <c r="U61" i="10"/>
  <c r="T143" i="10"/>
  <c r="U210" i="10"/>
  <c r="U115" i="10"/>
  <c r="S108" i="10"/>
  <c r="U15" i="10"/>
  <c r="U302" i="10"/>
  <c r="S200" i="10"/>
  <c r="T189" i="10"/>
  <c r="S241" i="10"/>
  <c r="U72" i="10"/>
  <c r="T236" i="10"/>
  <c r="S34" i="10"/>
  <c r="T15" i="10"/>
  <c r="U219" i="10"/>
  <c r="S5" i="10"/>
  <c r="T265" i="10"/>
  <c r="U91" i="10"/>
  <c r="U247" i="10"/>
  <c r="S186" i="10"/>
  <c r="U143" i="10"/>
  <c r="S115" i="10"/>
  <c r="S57" i="10"/>
  <c r="S294" i="10"/>
  <c r="S123" i="10"/>
  <c r="S189" i="10"/>
  <c r="U97" i="10"/>
  <c r="U229" i="10"/>
  <c r="S236" i="10"/>
  <c r="S46" i="10"/>
  <c r="U108" i="10"/>
  <c r="S230" i="10"/>
  <c r="S102" i="10"/>
  <c r="S17" i="10"/>
  <c r="S229" i="10"/>
  <c r="U137" i="10"/>
  <c r="U328" i="10"/>
  <c r="S174" i="10"/>
  <c r="T46" i="10"/>
  <c r="S330" i="10"/>
  <c r="S74" i="10"/>
  <c r="U234" i="10"/>
  <c r="T186" i="10"/>
  <c r="U314" i="10"/>
  <c r="U74" i="10"/>
  <c r="T230" i="10"/>
  <c r="S101" i="10"/>
  <c r="U174" i="10"/>
  <c r="U209" i="10"/>
  <c r="S305" i="10"/>
  <c r="S233" i="10"/>
  <c r="T27" i="10"/>
  <c r="U155" i="10"/>
  <c r="T294" i="10"/>
  <c r="T49" i="10"/>
  <c r="T155" i="10"/>
  <c r="U165" i="10"/>
  <c r="S300" i="10"/>
  <c r="T238" i="10"/>
  <c r="S253" i="10"/>
  <c r="U35" i="10"/>
  <c r="U44" i="10"/>
  <c r="S49" i="10"/>
  <c r="U106" i="10"/>
  <c r="S282" i="10"/>
  <c r="U154" i="10"/>
  <c r="T253" i="10"/>
  <c r="S3" i="10"/>
  <c r="S314" i="10"/>
  <c r="S26" i="10"/>
  <c r="S91" i="10"/>
  <c r="U37" i="10"/>
  <c r="T165" i="10"/>
  <c r="U257" i="10"/>
  <c r="S110" i="10"/>
  <c r="S238" i="10"/>
  <c r="U98" i="10"/>
  <c r="S98" i="10"/>
  <c r="S154" i="10"/>
  <c r="U242" i="10"/>
  <c r="S105" i="10"/>
  <c r="S77" i="10"/>
  <c r="S293" i="10"/>
  <c r="U110" i="10"/>
  <c r="T172" i="10"/>
  <c r="S44" i="10"/>
  <c r="U163" i="10"/>
  <c r="T125" i="10"/>
  <c r="S37" i="10"/>
  <c r="S257" i="10"/>
  <c r="T79" i="10"/>
  <c r="U105" i="10"/>
  <c r="U274" i="10"/>
  <c r="U125" i="10"/>
  <c r="U233" i="10"/>
  <c r="S38" i="10"/>
  <c r="U166" i="10"/>
  <c r="S242" i="10"/>
  <c r="S211" i="10"/>
  <c r="U305" i="10"/>
  <c r="S27" i="10"/>
  <c r="S207" i="10"/>
  <c r="U207" i="10"/>
  <c r="U282" i="10"/>
  <c r="S79" i="10"/>
  <c r="S210" i="10"/>
  <c r="U293" i="10"/>
  <c r="S274" i="10"/>
  <c r="S35" i="10"/>
  <c r="S166" i="10"/>
  <c r="U38" i="10"/>
  <c r="U26" i="10"/>
  <c r="S209" i="10"/>
  <c r="S33" i="10"/>
  <c r="S322" i="10"/>
  <c r="U62" i="10"/>
  <c r="S333" i="10"/>
  <c r="U159" i="10"/>
  <c r="S129" i="10"/>
  <c r="S118" i="10"/>
  <c r="S318" i="10"/>
  <c r="T42" i="10"/>
  <c r="U333" i="10"/>
  <c r="U129" i="10"/>
  <c r="S107" i="10"/>
  <c r="U77" i="10"/>
  <c r="S162" i="10"/>
  <c r="T6" i="10"/>
  <c r="U31" i="10"/>
  <c r="U318" i="10"/>
  <c r="S145" i="10"/>
  <c r="T322" i="10"/>
  <c r="T343" i="10"/>
  <c r="T211" i="10"/>
  <c r="U198" i="10"/>
  <c r="T198" i="10"/>
  <c r="U205" i="10"/>
  <c r="U145" i="10"/>
  <c r="U249" i="10"/>
  <c r="S190" i="10"/>
  <c r="S298" i="10"/>
  <c r="U311" i="10"/>
  <c r="U211" i="10"/>
  <c r="T246" i="10"/>
  <c r="S343" i="10"/>
  <c r="U54" i="10"/>
  <c r="T54" i="10"/>
  <c r="S31" i="10"/>
  <c r="U107" i="10"/>
  <c r="S249" i="10"/>
  <c r="S6" i="10"/>
  <c r="U83" i="10"/>
  <c r="T287" i="10"/>
  <c r="T298" i="10"/>
  <c r="U335" i="10"/>
  <c r="T335" i="10"/>
  <c r="T311" i="10"/>
  <c r="S255" i="10"/>
  <c r="S83" i="10"/>
  <c r="S25" i="10"/>
  <c r="U150" i="10"/>
  <c r="T150" i="10"/>
  <c r="U121" i="10"/>
  <c r="S62" i="10"/>
  <c r="U190" i="10"/>
  <c r="U118" i="10"/>
  <c r="S246" i="10"/>
  <c r="U10" i="10"/>
  <c r="S217" i="10"/>
  <c r="S89" i="10"/>
  <c r="S18" i="10"/>
  <c r="S194" i="10"/>
  <c r="U18" i="10"/>
  <c r="T122" i="10"/>
  <c r="U122" i="10"/>
  <c r="S327" i="10"/>
  <c r="S58" i="10"/>
  <c r="U218" i="10"/>
  <c r="T295" i="10"/>
  <c r="U295" i="10"/>
  <c r="S122" i="10"/>
  <c r="S177" i="10"/>
  <c r="T338" i="10"/>
  <c r="U227" i="10"/>
  <c r="U327" i="10"/>
  <c r="T138" i="10"/>
  <c r="T21" i="10"/>
  <c r="U21" i="10"/>
  <c r="S106" i="10"/>
  <c r="U344" i="10"/>
  <c r="T344" i="10"/>
  <c r="T263" i="10"/>
  <c r="U263" i="10"/>
  <c r="U217" i="10"/>
  <c r="S10" i="10"/>
  <c r="S21" i="10"/>
  <c r="U89" i="10"/>
  <c r="U194" i="10"/>
  <c r="U99" i="10"/>
  <c r="S227" i="10"/>
  <c r="U170" i="10"/>
  <c r="T170" i="10"/>
  <c r="S99" i="10"/>
  <c r="S266" i="10"/>
  <c r="S138" i="10"/>
  <c r="S344" i="10"/>
  <c r="S42" i="10"/>
  <c r="U331" i="10"/>
  <c r="T331" i="10"/>
  <c r="T299" i="10"/>
  <c r="U299" i="10"/>
  <c r="T267" i="10"/>
  <c r="U267" i="10"/>
  <c r="T235" i="10"/>
  <c r="U235" i="10"/>
  <c r="S193" i="11"/>
  <c r="U336" i="11"/>
  <c r="T336" i="11"/>
  <c r="T304" i="11"/>
  <c r="U304" i="11"/>
  <c r="T272" i="11"/>
  <c r="U272" i="11"/>
  <c r="T240" i="11"/>
  <c r="U240" i="11"/>
  <c r="U208" i="11"/>
  <c r="T208" i="11"/>
  <c r="T176" i="11"/>
  <c r="U176" i="11"/>
  <c r="T144" i="11"/>
  <c r="U144" i="11"/>
  <c r="T112" i="11"/>
  <c r="U112" i="11"/>
  <c r="U80" i="11"/>
  <c r="T80" i="11"/>
  <c r="U48" i="11"/>
  <c r="T48" i="11"/>
  <c r="U16" i="11"/>
  <c r="T16" i="11"/>
  <c r="S272" i="11"/>
  <c r="S303" i="11"/>
  <c r="U351" i="11"/>
  <c r="T351" i="11"/>
  <c r="T311" i="11"/>
  <c r="U311" i="11"/>
  <c r="T271" i="11"/>
  <c r="U271" i="11"/>
  <c r="T239" i="11"/>
  <c r="U239" i="11"/>
  <c r="U207" i="11"/>
  <c r="T207" i="11"/>
  <c r="T175" i="11"/>
  <c r="U175" i="11"/>
  <c r="T143" i="11"/>
  <c r="U143" i="11"/>
  <c r="T111" i="11"/>
  <c r="U111" i="11"/>
  <c r="T79" i="11"/>
  <c r="U79" i="11"/>
  <c r="U47" i="11"/>
  <c r="T47" i="11"/>
  <c r="U15" i="11"/>
  <c r="T15" i="11"/>
  <c r="U326" i="11"/>
  <c r="T326" i="11"/>
  <c r="U294" i="11"/>
  <c r="T294" i="11"/>
  <c r="U254" i="11"/>
  <c r="T254" i="11"/>
  <c r="T222" i="11"/>
  <c r="U222" i="11"/>
  <c r="U190" i="11"/>
  <c r="T190" i="11"/>
  <c r="T158" i="11"/>
  <c r="U158" i="11"/>
  <c r="T126" i="11"/>
  <c r="U126" i="11"/>
  <c r="T94" i="11"/>
  <c r="U94" i="11"/>
  <c r="U62" i="11"/>
  <c r="T62" i="11"/>
  <c r="U30" i="11"/>
  <c r="T30" i="11"/>
  <c r="U329" i="11"/>
  <c r="T329" i="11"/>
  <c r="T297" i="11"/>
  <c r="U297" i="11"/>
  <c r="T265" i="11"/>
  <c r="U265" i="11"/>
  <c r="U233" i="11"/>
  <c r="T233" i="11"/>
  <c r="U201" i="11"/>
  <c r="T201" i="11"/>
  <c r="T169" i="11"/>
  <c r="U169" i="11"/>
  <c r="U137" i="11"/>
  <c r="T137" i="11"/>
  <c r="U105" i="11"/>
  <c r="T105" i="11"/>
  <c r="U73" i="11"/>
  <c r="T73" i="11"/>
  <c r="U41" i="11"/>
  <c r="T41" i="11"/>
  <c r="U17" i="11"/>
  <c r="T17" i="11"/>
  <c r="S299" i="10"/>
  <c r="S192" i="11"/>
  <c r="S64" i="11"/>
  <c r="U316" i="11"/>
  <c r="T316" i="11"/>
  <c r="U284" i="11"/>
  <c r="T284" i="11"/>
  <c r="T252" i="11"/>
  <c r="U252" i="11"/>
  <c r="U220" i="11"/>
  <c r="T220" i="11"/>
  <c r="T188" i="11"/>
  <c r="U188" i="11"/>
  <c r="T156" i="11"/>
  <c r="U156" i="11"/>
  <c r="T124" i="11"/>
  <c r="U124" i="11"/>
  <c r="T84" i="11"/>
  <c r="U84" i="11"/>
  <c r="U52" i="11"/>
  <c r="T52" i="11"/>
  <c r="U20" i="11"/>
  <c r="T20" i="11"/>
  <c r="S256" i="11"/>
  <c r="S136" i="11"/>
  <c r="S16" i="11"/>
  <c r="S311" i="11"/>
  <c r="S247" i="11"/>
  <c r="S342" i="11"/>
  <c r="S310" i="11"/>
  <c r="S262" i="11"/>
  <c r="S230" i="11"/>
  <c r="S198" i="11"/>
  <c r="S158" i="11"/>
  <c r="S126" i="11"/>
  <c r="S94" i="11"/>
  <c r="S62" i="11"/>
  <c r="S30" i="11"/>
  <c r="U355" i="11"/>
  <c r="T355" i="11"/>
  <c r="T323" i="11"/>
  <c r="U323" i="11"/>
  <c r="U291" i="11"/>
  <c r="T291" i="11"/>
  <c r="U259" i="11"/>
  <c r="T259" i="11"/>
  <c r="T227" i="11"/>
  <c r="U227" i="11"/>
  <c r="U195" i="11"/>
  <c r="T195" i="11"/>
  <c r="U163" i="11"/>
  <c r="T163" i="11"/>
  <c r="T131" i="11"/>
  <c r="U131" i="11"/>
  <c r="T99" i="11"/>
  <c r="U99" i="11"/>
  <c r="T67" i="11"/>
  <c r="U67" i="11"/>
  <c r="U35" i="11"/>
  <c r="T35" i="11"/>
  <c r="U3" i="11"/>
  <c r="T3" i="11"/>
  <c r="S268" i="11"/>
  <c r="S144" i="11"/>
  <c r="S20" i="11"/>
  <c r="S307" i="11"/>
  <c r="S227" i="11"/>
  <c r="S167" i="11"/>
  <c r="S103" i="11"/>
  <c r="S39" i="11"/>
  <c r="S294" i="11"/>
  <c r="S124" i="11"/>
  <c r="S331" i="10"/>
  <c r="S235" i="10"/>
  <c r="T323" i="10"/>
  <c r="U323" i="10"/>
  <c r="T291" i="10"/>
  <c r="U291" i="10"/>
  <c r="T259" i="10"/>
  <c r="U259" i="10"/>
  <c r="U328" i="11"/>
  <c r="T328" i="11"/>
  <c r="T296" i="11"/>
  <c r="U296" i="11"/>
  <c r="U264" i="11"/>
  <c r="T264" i="11"/>
  <c r="U232" i="11"/>
  <c r="T232" i="11"/>
  <c r="U200" i="11"/>
  <c r="T200" i="11"/>
  <c r="T168" i="11"/>
  <c r="U168" i="11"/>
  <c r="U136" i="11"/>
  <c r="T136" i="11"/>
  <c r="T104" i="11"/>
  <c r="U104" i="11"/>
  <c r="T72" i="11"/>
  <c r="U72" i="11"/>
  <c r="U40" i="11"/>
  <c r="T40" i="11"/>
  <c r="U8" i="11"/>
  <c r="T8" i="11"/>
  <c r="U343" i="11"/>
  <c r="T343" i="11"/>
  <c r="T303" i="11"/>
  <c r="U303" i="11"/>
  <c r="U263" i="11"/>
  <c r="T263" i="11"/>
  <c r="U231" i="11"/>
  <c r="T231" i="11"/>
  <c r="U199" i="11"/>
  <c r="T199" i="11"/>
  <c r="T167" i="11"/>
  <c r="U167" i="11"/>
  <c r="T135" i="11"/>
  <c r="U135" i="11"/>
  <c r="T103" i="11"/>
  <c r="U103" i="11"/>
  <c r="T71" i="11"/>
  <c r="U71" i="11"/>
  <c r="U39" i="11"/>
  <c r="T39" i="11"/>
  <c r="U7" i="11"/>
  <c r="T7" i="11"/>
  <c r="S8" i="11"/>
  <c r="U350" i="11"/>
  <c r="T350" i="11"/>
  <c r="T318" i="11"/>
  <c r="U318" i="11"/>
  <c r="U286" i="11"/>
  <c r="T286" i="11"/>
  <c r="U246" i="11"/>
  <c r="T246" i="11"/>
  <c r="U214" i="11"/>
  <c r="T214" i="11"/>
  <c r="T182" i="11"/>
  <c r="U182" i="11"/>
  <c r="T150" i="11"/>
  <c r="U150" i="11"/>
  <c r="T118" i="11"/>
  <c r="U118" i="11"/>
  <c r="T86" i="11"/>
  <c r="U86" i="11"/>
  <c r="U54" i="11"/>
  <c r="T54" i="11"/>
  <c r="T22" i="11"/>
  <c r="U22" i="11"/>
  <c r="T353" i="11"/>
  <c r="U353" i="11"/>
  <c r="T321" i="11"/>
  <c r="U321" i="11"/>
  <c r="U289" i="11"/>
  <c r="T289" i="11"/>
  <c r="U257" i="11"/>
  <c r="T257" i="11"/>
  <c r="U225" i="11"/>
  <c r="T225" i="11"/>
  <c r="U193" i="11"/>
  <c r="T193" i="11"/>
  <c r="T161" i="11"/>
  <c r="U161" i="11"/>
  <c r="U129" i="11"/>
  <c r="T129" i="11"/>
  <c r="U97" i="11"/>
  <c r="T97" i="11"/>
  <c r="U65" i="11"/>
  <c r="T65" i="11"/>
  <c r="U33" i="11"/>
  <c r="T33" i="11"/>
  <c r="U9" i="11"/>
  <c r="T9" i="11"/>
  <c r="S296" i="11"/>
  <c r="U340" i="11"/>
  <c r="T340" i="11"/>
  <c r="U308" i="11"/>
  <c r="T308" i="11"/>
  <c r="T276" i="11"/>
  <c r="U276" i="11"/>
  <c r="U244" i="11"/>
  <c r="T244" i="11"/>
  <c r="T212" i="11"/>
  <c r="U212" i="11"/>
  <c r="T180" i="11"/>
  <c r="U180" i="11"/>
  <c r="T148" i="11"/>
  <c r="U148" i="11"/>
  <c r="T116" i="11"/>
  <c r="U116" i="11"/>
  <c r="U76" i="11"/>
  <c r="T76" i="11"/>
  <c r="U44" i="11"/>
  <c r="T44" i="11"/>
  <c r="U12" i="11"/>
  <c r="T12" i="11"/>
  <c r="S150" i="11"/>
  <c r="S118" i="11"/>
  <c r="S86" i="11"/>
  <c r="S54" i="11"/>
  <c r="S22" i="11"/>
  <c r="T347" i="11"/>
  <c r="U347" i="11"/>
  <c r="T315" i="11"/>
  <c r="U315" i="11"/>
  <c r="U283" i="11"/>
  <c r="T283" i="11"/>
  <c r="T251" i="11"/>
  <c r="U251" i="11"/>
  <c r="T219" i="11"/>
  <c r="U219" i="11"/>
  <c r="U187" i="11"/>
  <c r="T187" i="11"/>
  <c r="T155" i="11"/>
  <c r="U155" i="11"/>
  <c r="T123" i="11"/>
  <c r="U123" i="11"/>
  <c r="U91" i="11"/>
  <c r="T91" i="11"/>
  <c r="T59" i="11"/>
  <c r="U59" i="11"/>
  <c r="U27" i="11"/>
  <c r="T27" i="11"/>
  <c r="T319" i="11"/>
  <c r="U319" i="11"/>
  <c r="S116" i="11"/>
  <c r="S232" i="11"/>
  <c r="S259" i="10"/>
  <c r="S291" i="10"/>
  <c r="S347" i="10"/>
  <c r="T347" i="10"/>
  <c r="U347" i="10"/>
  <c r="T315" i="10"/>
  <c r="U315" i="10"/>
  <c r="T283" i="10"/>
  <c r="U283" i="10"/>
  <c r="U251" i="10"/>
  <c r="T251" i="10"/>
  <c r="S276" i="11"/>
  <c r="S148" i="11"/>
  <c r="S12" i="11"/>
  <c r="U352" i="11"/>
  <c r="T352" i="11"/>
  <c r="U320" i="11"/>
  <c r="T320" i="11"/>
  <c r="U288" i="11"/>
  <c r="T288" i="11"/>
  <c r="T256" i="11"/>
  <c r="U256" i="11"/>
  <c r="U224" i="11"/>
  <c r="T224" i="11"/>
  <c r="T192" i="11"/>
  <c r="U192" i="11"/>
  <c r="T160" i="11"/>
  <c r="U160" i="11"/>
  <c r="T128" i="11"/>
  <c r="U128" i="11"/>
  <c r="T96" i="11"/>
  <c r="U96" i="11"/>
  <c r="U64" i="11"/>
  <c r="T64" i="11"/>
  <c r="U32" i="11"/>
  <c r="T32" i="11"/>
  <c r="S336" i="11"/>
  <c r="T335" i="11"/>
  <c r="U335" i="11"/>
  <c r="U295" i="11"/>
  <c r="T295" i="11"/>
  <c r="U255" i="11"/>
  <c r="T255" i="11"/>
  <c r="U223" i="11"/>
  <c r="T223" i="11"/>
  <c r="U191" i="11"/>
  <c r="T191" i="11"/>
  <c r="T159" i="11"/>
  <c r="U159" i="11"/>
  <c r="T127" i="11"/>
  <c r="U127" i="11"/>
  <c r="T95" i="11"/>
  <c r="U95" i="11"/>
  <c r="T63" i="11"/>
  <c r="U63" i="11"/>
  <c r="U31" i="11"/>
  <c r="T31" i="11"/>
  <c r="S104" i="11"/>
  <c r="S343" i="11"/>
  <c r="S207" i="11"/>
  <c r="S127" i="11"/>
  <c r="S63" i="11"/>
  <c r="S353" i="11"/>
  <c r="S9" i="11"/>
  <c r="T342" i="11"/>
  <c r="U342" i="11"/>
  <c r="T310" i="11"/>
  <c r="U310" i="11"/>
  <c r="U270" i="11"/>
  <c r="T270" i="11"/>
  <c r="U238" i="11"/>
  <c r="T238" i="11"/>
  <c r="U206" i="11"/>
  <c r="T206" i="11"/>
  <c r="T174" i="11"/>
  <c r="U174" i="11"/>
  <c r="T142" i="11"/>
  <c r="U142" i="11"/>
  <c r="T110" i="11"/>
  <c r="U110" i="11"/>
  <c r="U78" i="11"/>
  <c r="T78" i="11"/>
  <c r="U46" i="11"/>
  <c r="T46" i="11"/>
  <c r="T14" i="11"/>
  <c r="U14" i="11"/>
  <c r="S212" i="11"/>
  <c r="S76" i="11"/>
  <c r="U345" i="11"/>
  <c r="T345" i="11"/>
  <c r="T313" i="11"/>
  <c r="U313" i="11"/>
  <c r="T281" i="11"/>
  <c r="U281" i="11"/>
  <c r="U249" i="11"/>
  <c r="T249" i="11"/>
  <c r="U217" i="11"/>
  <c r="T217" i="11"/>
  <c r="U185" i="11"/>
  <c r="T185" i="11"/>
  <c r="T153" i="11"/>
  <c r="U153" i="11"/>
  <c r="U121" i="11"/>
  <c r="T121" i="11"/>
  <c r="T89" i="11"/>
  <c r="U89" i="11"/>
  <c r="U57" i="11"/>
  <c r="T57" i="11"/>
  <c r="U332" i="11"/>
  <c r="T332" i="11"/>
  <c r="T300" i="11"/>
  <c r="U300" i="11"/>
  <c r="U268" i="11"/>
  <c r="T268" i="11"/>
  <c r="U236" i="11"/>
  <c r="T236" i="11"/>
  <c r="U204" i="11"/>
  <c r="T204" i="11"/>
  <c r="T172" i="11"/>
  <c r="U172" i="11"/>
  <c r="T140" i="11"/>
  <c r="U140" i="11"/>
  <c r="T108" i="11"/>
  <c r="U108" i="11"/>
  <c r="U68" i="11"/>
  <c r="T68" i="11"/>
  <c r="U36" i="11"/>
  <c r="T36" i="11"/>
  <c r="U4" i="11"/>
  <c r="T4" i="11"/>
  <c r="S200" i="11"/>
  <c r="S72" i="11"/>
  <c r="S347" i="11"/>
  <c r="S326" i="11"/>
  <c r="S246" i="11"/>
  <c r="S214" i="11"/>
  <c r="S174" i="11"/>
  <c r="S142" i="11"/>
  <c r="S110" i="11"/>
  <c r="S78" i="11"/>
  <c r="S46" i="11"/>
  <c r="S14" i="11"/>
  <c r="S191" i="11"/>
  <c r="U339" i="11"/>
  <c r="T339" i="11"/>
  <c r="T307" i="11"/>
  <c r="U307" i="11"/>
  <c r="T275" i="11"/>
  <c r="U275" i="11"/>
  <c r="T243" i="11"/>
  <c r="U243" i="11"/>
  <c r="U211" i="11"/>
  <c r="T211" i="11"/>
  <c r="U179" i="11"/>
  <c r="T179" i="11"/>
  <c r="U147" i="11"/>
  <c r="T147" i="11"/>
  <c r="T115" i="11"/>
  <c r="U115" i="11"/>
  <c r="T83" i="11"/>
  <c r="U83" i="11"/>
  <c r="T51" i="11"/>
  <c r="U51" i="11"/>
  <c r="U19" i="11"/>
  <c r="T19" i="11"/>
  <c r="T279" i="11"/>
  <c r="U279" i="11"/>
  <c r="S204" i="11"/>
  <c r="S84" i="11"/>
  <c r="S355" i="11"/>
  <c r="S259" i="11"/>
  <c r="S199" i="11"/>
  <c r="S135" i="11"/>
  <c r="S71" i="11"/>
  <c r="S7" i="11"/>
  <c r="S320" i="11"/>
  <c r="S340" i="11"/>
  <c r="S188" i="11"/>
  <c r="S283" i="10"/>
  <c r="T339" i="10"/>
  <c r="U339" i="10"/>
  <c r="U307" i="10"/>
  <c r="T307" i="10"/>
  <c r="T275" i="10"/>
  <c r="U275" i="10"/>
  <c r="U243" i="10"/>
  <c r="T243" i="10"/>
  <c r="S315" i="10"/>
  <c r="S307" i="10"/>
  <c r="S275" i="10"/>
  <c r="S244" i="11"/>
  <c r="S112" i="11"/>
  <c r="T344" i="11"/>
  <c r="U344" i="11"/>
  <c r="T312" i="11"/>
  <c r="U312" i="11"/>
  <c r="T280" i="11"/>
  <c r="U280" i="11"/>
  <c r="T248" i="11"/>
  <c r="U248" i="11"/>
  <c r="T216" i="11"/>
  <c r="U216" i="11"/>
  <c r="T184" i="11"/>
  <c r="U184" i="11"/>
  <c r="U152" i="11"/>
  <c r="T152" i="11"/>
  <c r="T120" i="11"/>
  <c r="U120" i="11"/>
  <c r="T88" i="11"/>
  <c r="U88" i="11"/>
  <c r="T56" i="11"/>
  <c r="U56" i="11"/>
  <c r="U24" i="11"/>
  <c r="T24" i="11"/>
  <c r="S304" i="11"/>
  <c r="S184" i="11"/>
  <c r="S56" i="11"/>
  <c r="S319" i="11"/>
  <c r="S239" i="11"/>
  <c r="S155" i="11"/>
  <c r="S91" i="11"/>
  <c r="S27" i="11"/>
  <c r="U327" i="11"/>
  <c r="T327" i="11"/>
  <c r="U287" i="11"/>
  <c r="T287" i="11"/>
  <c r="U247" i="11"/>
  <c r="T247" i="11"/>
  <c r="U215" i="11"/>
  <c r="T215" i="11"/>
  <c r="U183" i="11"/>
  <c r="T183" i="11"/>
  <c r="T151" i="11"/>
  <c r="U151" i="11"/>
  <c r="T119" i="11"/>
  <c r="U119" i="11"/>
  <c r="T87" i="11"/>
  <c r="U87" i="11"/>
  <c r="T55" i="11"/>
  <c r="U55" i="11"/>
  <c r="U23" i="11"/>
  <c r="T23" i="11"/>
  <c r="S308" i="11"/>
  <c r="S315" i="11"/>
  <c r="S251" i="11"/>
  <c r="S175" i="11"/>
  <c r="S111" i="11"/>
  <c r="S47" i="11"/>
  <c r="S161" i="11"/>
  <c r="S129" i="11"/>
  <c r="S97" i="11"/>
  <c r="S65" i="11"/>
  <c r="S33" i="11"/>
  <c r="U334" i="11"/>
  <c r="T334" i="11"/>
  <c r="T302" i="11"/>
  <c r="U302" i="11"/>
  <c r="U262" i="11"/>
  <c r="T262" i="11"/>
  <c r="U230" i="11"/>
  <c r="T230" i="11"/>
  <c r="U198" i="11"/>
  <c r="T198" i="11"/>
  <c r="T166" i="11"/>
  <c r="U166" i="11"/>
  <c r="U134" i="11"/>
  <c r="T134" i="11"/>
  <c r="T102" i="11"/>
  <c r="U102" i="11"/>
  <c r="U70" i="11"/>
  <c r="T70" i="11"/>
  <c r="U38" i="11"/>
  <c r="T38" i="11"/>
  <c r="T6" i="11"/>
  <c r="U6" i="11"/>
  <c r="S44" i="11"/>
  <c r="T337" i="11"/>
  <c r="U337" i="11"/>
  <c r="T305" i="11"/>
  <c r="U305" i="11"/>
  <c r="T273" i="11"/>
  <c r="U273" i="11"/>
  <c r="U241" i="11"/>
  <c r="T241" i="11"/>
  <c r="U209" i="11"/>
  <c r="T209" i="11"/>
  <c r="T177" i="11"/>
  <c r="U177" i="11"/>
  <c r="T145" i="11"/>
  <c r="U145" i="11"/>
  <c r="U113" i="11"/>
  <c r="T113" i="11"/>
  <c r="U81" i="11"/>
  <c r="T81" i="11"/>
  <c r="U49" i="11"/>
  <c r="T49" i="11"/>
  <c r="S243" i="10"/>
  <c r="S96" i="11"/>
  <c r="U324" i="11"/>
  <c r="T324" i="11"/>
  <c r="U292" i="11"/>
  <c r="T292" i="11"/>
  <c r="T260" i="11"/>
  <c r="U260" i="11"/>
  <c r="U228" i="11"/>
  <c r="T228" i="11"/>
  <c r="T196" i="11"/>
  <c r="U196" i="11"/>
  <c r="T164" i="11"/>
  <c r="U164" i="11"/>
  <c r="T132" i="11"/>
  <c r="U132" i="11"/>
  <c r="T100" i="11"/>
  <c r="U100" i="11"/>
  <c r="U60" i="11"/>
  <c r="T60" i="11"/>
  <c r="U28" i="11"/>
  <c r="T28" i="11"/>
  <c r="S352" i="11"/>
  <c r="S168" i="11"/>
  <c r="S40" i="11"/>
  <c r="S327" i="11"/>
  <c r="S263" i="11"/>
  <c r="S350" i="11"/>
  <c r="S318" i="11"/>
  <c r="S270" i="11"/>
  <c r="S238" i="11"/>
  <c r="S206" i="11"/>
  <c r="S166" i="11"/>
  <c r="S134" i="11"/>
  <c r="S102" i="11"/>
  <c r="S70" i="11"/>
  <c r="S38" i="11"/>
  <c r="S6" i="11"/>
  <c r="S289" i="11"/>
  <c r="S331" i="11"/>
  <c r="T331" i="11"/>
  <c r="U331" i="11"/>
  <c r="U299" i="11"/>
  <c r="T299" i="11"/>
  <c r="T267" i="11"/>
  <c r="U267" i="11"/>
  <c r="T235" i="11"/>
  <c r="U235" i="11"/>
  <c r="T203" i="11"/>
  <c r="U203" i="11"/>
  <c r="U171" i="11"/>
  <c r="T171" i="11"/>
  <c r="T139" i="11"/>
  <c r="U139" i="11"/>
  <c r="T107" i="11"/>
  <c r="U107" i="11"/>
  <c r="T75" i="11"/>
  <c r="U75" i="11"/>
  <c r="U43" i="11"/>
  <c r="T43" i="11"/>
  <c r="T11" i="11"/>
  <c r="U11" i="11"/>
  <c r="S324" i="11"/>
  <c r="S180" i="11"/>
  <c r="S52" i="11"/>
  <c r="S335" i="11"/>
  <c r="S243" i="11"/>
  <c r="S183" i="11"/>
  <c r="S119" i="11"/>
  <c r="S55" i="11"/>
  <c r="S328" i="11"/>
  <c r="S288" i="11"/>
  <c r="S300" i="11"/>
  <c r="S156" i="11"/>
  <c r="S345" i="11"/>
  <c r="S267" i="10"/>
  <c r="C32" i="4"/>
  <c r="C45" i="4"/>
  <c r="D45" i="4" s="1"/>
  <c r="E23" i="4"/>
  <c r="C23" i="4"/>
  <c r="C33" i="4"/>
  <c r="C47" i="4"/>
  <c r="D47" i="4" s="1"/>
  <c r="C46" i="4"/>
  <c r="D46" i="4" s="1"/>
  <c r="C27" i="4" l="1"/>
  <c r="E32" i="4" l="1"/>
  <c r="E33" i="4"/>
  <c r="E31" i="4"/>
  <c r="C51" i="4"/>
  <c r="C14" i="4" l="1"/>
  <c r="E14" i="4" s="1"/>
  <c r="C12" i="4"/>
  <c r="E12" i="4" s="1"/>
  <c r="C36" i="4"/>
  <c r="C7" i="4" s="1"/>
</calcChain>
</file>

<file path=xl/sharedStrings.xml><?xml version="1.0" encoding="utf-8"?>
<sst xmlns="http://schemas.openxmlformats.org/spreadsheetml/2006/main" count="3318" uniqueCount="552">
  <si>
    <t>Community</t>
  </si>
  <si>
    <t>Income Quintile 1</t>
  </si>
  <si>
    <t>Income Quintile 2</t>
  </si>
  <si>
    <t>Income Quintile 3</t>
  </si>
  <si>
    <t>Residential Index</t>
  </si>
  <si>
    <t>Annual household fee</t>
  </si>
  <si>
    <t>Upper Limit</t>
  </si>
  <si>
    <t>Socioeconomic Indicators</t>
  </si>
  <si>
    <t>Value</t>
  </si>
  <si>
    <t>User Fee</t>
  </si>
  <si>
    <t>User fees as quintile percentage</t>
  </si>
  <si>
    <t>Quintile</t>
  </si>
  <si>
    <t>Notes</t>
  </si>
  <si>
    <t xml:space="preserve">Gulkana  </t>
  </si>
  <si>
    <t xml:space="preserve">Two Rivers  </t>
  </si>
  <si>
    <t xml:space="preserve">Naukati Bay  </t>
  </si>
  <si>
    <t xml:space="preserve">Tetlin  </t>
  </si>
  <si>
    <t xml:space="preserve">Northway Junction  </t>
  </si>
  <si>
    <t xml:space="preserve">Port Protection  </t>
  </si>
  <si>
    <t xml:space="preserve">Venetie  </t>
  </si>
  <si>
    <t xml:space="preserve">Beaver  </t>
  </si>
  <si>
    <t xml:space="preserve">Tyonek  </t>
  </si>
  <si>
    <t xml:space="preserve">Tuluksak  </t>
  </si>
  <si>
    <t xml:space="preserve">Arctic Village  </t>
  </si>
  <si>
    <t xml:space="preserve">Takotna  </t>
  </si>
  <si>
    <t xml:space="preserve">Crooked Creek  </t>
  </si>
  <si>
    <t xml:space="preserve">Circle  </t>
  </si>
  <si>
    <t xml:space="preserve">Atmautluak  </t>
  </si>
  <si>
    <t xml:space="preserve">Mentasta Lake  </t>
  </si>
  <si>
    <t xml:space="preserve">Port Graham  </t>
  </si>
  <si>
    <t xml:space="preserve">Nikolaevsk  </t>
  </si>
  <si>
    <t xml:space="preserve">Minto  </t>
  </si>
  <si>
    <t xml:space="preserve">Sleetmute  </t>
  </si>
  <si>
    <t xml:space="preserve">Moose Pass  </t>
  </si>
  <si>
    <t xml:space="preserve">Tanacross  </t>
  </si>
  <si>
    <t xml:space="preserve">Trapper Creek  </t>
  </si>
  <si>
    <t xml:space="preserve">Chitina  </t>
  </si>
  <si>
    <t xml:space="preserve">Copper Center  </t>
  </si>
  <si>
    <t xml:space="preserve">Kipnuk  </t>
  </si>
  <si>
    <t xml:space="preserve">Stony River  </t>
  </si>
  <si>
    <t xml:space="preserve">Twin Hills  </t>
  </si>
  <si>
    <t xml:space="preserve">Gakona  </t>
  </si>
  <si>
    <t xml:space="preserve">Newtok  </t>
  </si>
  <si>
    <t xml:space="preserve">Nikolski  </t>
  </si>
  <si>
    <t xml:space="preserve">Levelock  </t>
  </si>
  <si>
    <t xml:space="preserve">Oscarville  </t>
  </si>
  <si>
    <t xml:space="preserve">Tununak  </t>
  </si>
  <si>
    <t xml:space="preserve">Kwigillingok  </t>
  </si>
  <si>
    <t xml:space="preserve">Chistochina  </t>
  </si>
  <si>
    <t xml:space="preserve">Northway Village  </t>
  </si>
  <si>
    <t xml:space="preserve">Chalkyitsik  </t>
  </si>
  <si>
    <t xml:space="preserve">Happy Valley  </t>
  </si>
  <si>
    <t xml:space="preserve">Klukwan  </t>
  </si>
  <si>
    <t xml:space="preserve">Central  </t>
  </si>
  <si>
    <t xml:space="preserve">Tuntutuliak  </t>
  </si>
  <si>
    <t xml:space="preserve">Eagle Village  </t>
  </si>
  <si>
    <t xml:space="preserve">Dry Creek  </t>
  </si>
  <si>
    <t xml:space="preserve">Lake Minchumina  </t>
  </si>
  <si>
    <t xml:space="preserve">Red Devil  </t>
  </si>
  <si>
    <t xml:space="preserve">Chignik Lake  </t>
  </si>
  <si>
    <t xml:space="preserve">Akiachak  </t>
  </si>
  <si>
    <t xml:space="preserve">Nelchina  </t>
  </si>
  <si>
    <t xml:space="preserve">Susitna North  </t>
  </si>
  <si>
    <t xml:space="preserve">Hollis  </t>
  </si>
  <si>
    <t xml:space="preserve">Harding-Birch Lakes  </t>
  </si>
  <si>
    <t xml:space="preserve">Dot Lake Village  </t>
  </si>
  <si>
    <t xml:space="preserve">Sutton-Alpine  </t>
  </si>
  <si>
    <t xml:space="preserve">Kokhanok  </t>
  </si>
  <si>
    <t xml:space="preserve">South Naknek  </t>
  </si>
  <si>
    <t xml:space="preserve">Northway  </t>
  </si>
  <si>
    <t xml:space="preserve">Ninilchik  </t>
  </si>
  <si>
    <t xml:space="preserve">Kasigluk  </t>
  </si>
  <si>
    <t xml:space="preserve">Nanwalek  </t>
  </si>
  <si>
    <t xml:space="preserve">Koliganek  </t>
  </si>
  <si>
    <t xml:space="preserve">Fox River  </t>
  </si>
  <si>
    <t xml:space="preserve">Funny River  </t>
  </si>
  <si>
    <t xml:space="preserve">Pitkas Point  </t>
  </si>
  <si>
    <t xml:space="preserve">Evansville  </t>
  </si>
  <si>
    <t xml:space="preserve">Chenega  </t>
  </si>
  <si>
    <t xml:space="preserve">Cohoe  </t>
  </si>
  <si>
    <t xml:space="preserve">Perryville  </t>
  </si>
  <si>
    <t xml:space="preserve">Talkeetna  </t>
  </si>
  <si>
    <t xml:space="preserve">Noatak  </t>
  </si>
  <si>
    <t xml:space="preserve">Tok  </t>
  </si>
  <si>
    <t xml:space="preserve">Salamatof  </t>
  </si>
  <si>
    <t xml:space="preserve">Knik River  </t>
  </si>
  <si>
    <t xml:space="preserve">Ugashik  </t>
  </si>
  <si>
    <t xml:space="preserve">Kongiganak  </t>
  </si>
  <si>
    <t xml:space="preserve">Lazy Mountain  </t>
  </si>
  <si>
    <t xml:space="preserve">Big Lake  </t>
  </si>
  <si>
    <t xml:space="preserve">Bear Creek  </t>
  </si>
  <si>
    <t xml:space="preserve">Cooper Landing  </t>
  </si>
  <si>
    <t xml:space="preserve">Metlakatla  </t>
  </si>
  <si>
    <t xml:space="preserve">Fort Greely  </t>
  </si>
  <si>
    <t xml:space="preserve">Willow  </t>
  </si>
  <si>
    <t xml:space="preserve">Chickaloon  </t>
  </si>
  <si>
    <t xml:space="preserve">Igiugig  </t>
  </si>
  <si>
    <t xml:space="preserve">Clam Gulch  </t>
  </si>
  <si>
    <t xml:space="preserve">Nikiski  </t>
  </si>
  <si>
    <t xml:space="preserve">Anchor Point  </t>
  </si>
  <si>
    <t xml:space="preserve">Tazlina  </t>
  </si>
  <si>
    <t xml:space="preserve">Kalifornsky  </t>
  </si>
  <si>
    <t xml:space="preserve">Petersburg  </t>
  </si>
  <si>
    <t xml:space="preserve">Tatitlek  </t>
  </si>
  <si>
    <t xml:space="preserve">Cantwell  </t>
  </si>
  <si>
    <t xml:space="preserve">Meadow Lakes  </t>
  </si>
  <si>
    <t xml:space="preserve">Haines  </t>
  </si>
  <si>
    <t xml:space="preserve">Skwentna  </t>
  </si>
  <si>
    <t xml:space="preserve">Sterling  </t>
  </si>
  <si>
    <t xml:space="preserve">Fritz Creek  </t>
  </si>
  <si>
    <t xml:space="preserve">Nelson Lagoon  </t>
  </si>
  <si>
    <t xml:space="preserve">Mosquito Lake  </t>
  </si>
  <si>
    <t xml:space="preserve">Point Lay  </t>
  </si>
  <si>
    <t xml:space="preserve">Yakutat  </t>
  </si>
  <si>
    <t xml:space="preserve">Seldovia Village  </t>
  </si>
  <si>
    <t xml:space="preserve">Point MacKenzie  </t>
  </si>
  <si>
    <t xml:space="preserve">Eielson AFB  </t>
  </si>
  <si>
    <t xml:space="preserve">Manley Hot Springs  </t>
  </si>
  <si>
    <t xml:space="preserve">Ridgeway  </t>
  </si>
  <si>
    <t xml:space="preserve">Deltana  </t>
  </si>
  <si>
    <t xml:space="preserve">Rampart  </t>
  </si>
  <si>
    <t xml:space="preserve">South Van Horn  </t>
  </si>
  <si>
    <t xml:space="preserve">Moose Creek  </t>
  </si>
  <si>
    <t xml:space="preserve">Kodiak Station  </t>
  </si>
  <si>
    <t xml:space="preserve">Butte  </t>
  </si>
  <si>
    <t xml:space="preserve">Lakes  </t>
  </si>
  <si>
    <t xml:space="preserve">Buffalo Soapstone  </t>
  </si>
  <si>
    <t xml:space="preserve">Fox  </t>
  </si>
  <si>
    <t xml:space="preserve">Big Delta  </t>
  </si>
  <si>
    <t xml:space="preserve">Knik-Fairview  </t>
  </si>
  <si>
    <t xml:space="preserve">King Salmon  </t>
  </si>
  <si>
    <t xml:space="preserve">Denali Park  </t>
  </si>
  <si>
    <t xml:space="preserve">Diamond Ridge  </t>
  </si>
  <si>
    <t xml:space="preserve">College  </t>
  </si>
  <si>
    <t xml:space="preserve">Naknek  </t>
  </si>
  <si>
    <t xml:space="preserve">Salcha  </t>
  </si>
  <si>
    <t xml:space="preserve">Pedro Bay  </t>
  </si>
  <si>
    <t xml:space="preserve">Kasilof  </t>
  </si>
  <si>
    <t xml:space="preserve">Chignik Lagoon  </t>
  </si>
  <si>
    <t xml:space="preserve">Steele Creek  </t>
  </si>
  <si>
    <t xml:space="preserve">Tanaina  </t>
  </si>
  <si>
    <t xml:space="preserve">Goldstream  </t>
  </si>
  <si>
    <t xml:space="preserve">Glacier View  </t>
  </si>
  <si>
    <t xml:space="preserve">Skagway  </t>
  </si>
  <si>
    <t xml:space="preserve">Fishhook  </t>
  </si>
  <si>
    <t xml:space="preserve">Healy  </t>
  </si>
  <si>
    <t xml:space="preserve">Womens Bay  </t>
  </si>
  <si>
    <t xml:space="preserve">Silver Springs  </t>
  </si>
  <si>
    <t xml:space="preserve">Badger  </t>
  </si>
  <si>
    <t xml:space="preserve">Gateway  </t>
  </si>
  <si>
    <t xml:space="preserve">Glennallen  </t>
  </si>
  <si>
    <t xml:space="preserve">Chena Ridge  </t>
  </si>
  <si>
    <t xml:space="preserve">Iliamna  </t>
  </si>
  <si>
    <t xml:space="preserve">Primrose  </t>
  </si>
  <si>
    <t xml:space="preserve">Ester  </t>
  </si>
  <si>
    <t xml:space="preserve">Port Alsworth  </t>
  </si>
  <si>
    <t xml:space="preserve">Crown Point  </t>
  </si>
  <si>
    <t xml:space="preserve">Mud Bay  </t>
  </si>
  <si>
    <t xml:space="preserve">Elfin Cove  </t>
  </si>
  <si>
    <t xml:space="preserve">Karluk  </t>
  </si>
  <si>
    <t>Percentage households on SNAP</t>
  </si>
  <si>
    <t>Percentage household below poverty level</t>
  </si>
  <si>
    <t>Percentage workers 16-64 full time work</t>
  </si>
  <si>
    <t>Community_IQ2</t>
  </si>
  <si>
    <t>Community_IQ3</t>
  </si>
  <si>
    <t>Community_SNAP</t>
  </si>
  <si>
    <t>Community_Poverty_Level</t>
  </si>
  <si>
    <t>Community_FT</t>
  </si>
  <si>
    <t>Community_Fees</t>
  </si>
  <si>
    <t>FCI Score</t>
  </si>
  <si>
    <t>Households on SNAP</t>
  </si>
  <si>
    <t>Working-age residents with full-time employment</t>
  </si>
  <si>
    <t>Step 1: Calculate the annual household water&amp; wastewater user fees</t>
  </si>
  <si>
    <t>Step 2: Calculate the percentage of income the household fees account for</t>
  </si>
  <si>
    <t>Step 3: Average percentages of income the household fees account for</t>
  </si>
  <si>
    <t>Step 5: Assign scores to select socio-economic indicators</t>
  </si>
  <si>
    <t>FCI</t>
  </si>
  <si>
    <t>Financial Capability Indicator (FCI) Calculations:</t>
  </si>
  <si>
    <t>Residential Index (RI) Calculations:</t>
  </si>
  <si>
    <t>Step 6: Average scores from Step 5 to obtain the community FCI</t>
  </si>
  <si>
    <t>Affordability Framework Calculations</t>
  </si>
  <si>
    <t>Detailed Calculation of the Affordability Framework</t>
  </si>
  <si>
    <t>Monthly</t>
  </si>
  <si>
    <t>Annual</t>
  </si>
  <si>
    <t>-</t>
  </si>
  <si>
    <t xml:space="preserve">Wrangell  </t>
  </si>
  <si>
    <t xml:space="preserve">Wiseman  </t>
  </si>
  <si>
    <t xml:space="preserve">Willow Creek  </t>
  </si>
  <si>
    <t xml:space="preserve">Whittier </t>
  </si>
  <si>
    <t xml:space="preserve">Whitestone Logging Camp  </t>
  </si>
  <si>
    <t xml:space="preserve">Whitestone  </t>
  </si>
  <si>
    <t xml:space="preserve">White Mountain </t>
  </si>
  <si>
    <t xml:space="preserve">Whale Pass </t>
  </si>
  <si>
    <t xml:space="preserve">Wasilla </t>
  </si>
  <si>
    <t xml:space="preserve">Wales </t>
  </si>
  <si>
    <t xml:space="preserve">Wainwright </t>
  </si>
  <si>
    <t xml:space="preserve">Valdez </t>
  </si>
  <si>
    <t xml:space="preserve">Utqiagvik </t>
  </si>
  <si>
    <t xml:space="preserve">Upper Kalskag </t>
  </si>
  <si>
    <t xml:space="preserve">Unalaska </t>
  </si>
  <si>
    <t xml:space="preserve">Unalakleet </t>
  </si>
  <si>
    <t xml:space="preserve">Tonsina  </t>
  </si>
  <si>
    <t xml:space="preserve">Tolsona  </t>
  </si>
  <si>
    <t xml:space="preserve">Toksook Bay </t>
  </si>
  <si>
    <t xml:space="preserve">Togiak </t>
  </si>
  <si>
    <t xml:space="preserve">Thorne Bay </t>
  </si>
  <si>
    <t>null</t>
  </si>
  <si>
    <t xml:space="preserve">Tenakee Springs </t>
  </si>
  <si>
    <t xml:space="preserve">Teller </t>
  </si>
  <si>
    <t xml:space="preserve">Tanana </t>
  </si>
  <si>
    <t xml:space="preserve">Susitna  </t>
  </si>
  <si>
    <t xml:space="preserve">Sunrise  </t>
  </si>
  <si>
    <t>2,500-</t>
  </si>
  <si>
    <t xml:space="preserve">Stevens Village  </t>
  </si>
  <si>
    <t xml:space="preserve">Stebbins </t>
  </si>
  <si>
    <t xml:space="preserve">St. Paul </t>
  </si>
  <si>
    <t xml:space="preserve">St. Michael </t>
  </si>
  <si>
    <t xml:space="preserve">St. Mary's </t>
  </si>
  <si>
    <t xml:space="preserve">St. George </t>
  </si>
  <si>
    <t xml:space="preserve">Soldotna </t>
  </si>
  <si>
    <t xml:space="preserve">Slana  </t>
  </si>
  <si>
    <t xml:space="preserve">Sitka  </t>
  </si>
  <si>
    <t xml:space="preserve">Shungnak </t>
  </si>
  <si>
    <t xml:space="preserve">Shishmaref </t>
  </si>
  <si>
    <t xml:space="preserve">Shaktoolik </t>
  </si>
  <si>
    <t xml:space="preserve">Shageluk </t>
  </si>
  <si>
    <t xml:space="preserve">Seward </t>
  </si>
  <si>
    <t xml:space="preserve">Seldovia </t>
  </si>
  <si>
    <t xml:space="preserve">Selawik </t>
  </si>
  <si>
    <t xml:space="preserve">Scammon Bay </t>
  </si>
  <si>
    <t xml:space="preserve">Saxman </t>
  </si>
  <si>
    <t xml:space="preserve">Savoonga </t>
  </si>
  <si>
    <t xml:space="preserve">Sand Point </t>
  </si>
  <si>
    <t xml:space="preserve">Russian Mission </t>
  </si>
  <si>
    <t xml:space="preserve">Ruby </t>
  </si>
  <si>
    <t xml:space="preserve">Red Dog Mine  </t>
  </si>
  <si>
    <t xml:space="preserve">Quinhagak </t>
  </si>
  <si>
    <t xml:space="preserve">Prudhoe Bay  </t>
  </si>
  <si>
    <t xml:space="preserve">Portage Creek  </t>
  </si>
  <si>
    <t xml:space="preserve">Port Lions </t>
  </si>
  <si>
    <t xml:space="preserve">Port Heiden </t>
  </si>
  <si>
    <t xml:space="preserve">Port Clarence  </t>
  </si>
  <si>
    <t xml:space="preserve">Port Alexander </t>
  </si>
  <si>
    <t xml:space="preserve">Pope-Vannoy Landing  </t>
  </si>
  <si>
    <t xml:space="preserve">Point Possession  </t>
  </si>
  <si>
    <t xml:space="preserve">Point Hope </t>
  </si>
  <si>
    <t xml:space="preserve">Point Baker  </t>
  </si>
  <si>
    <t xml:space="preserve">Pleasant Valley  </t>
  </si>
  <si>
    <t xml:space="preserve">Platinum </t>
  </si>
  <si>
    <t xml:space="preserve">Pilot Station </t>
  </si>
  <si>
    <t xml:space="preserve">Pilot Point </t>
  </si>
  <si>
    <t xml:space="preserve">Petersville  </t>
  </si>
  <si>
    <t xml:space="preserve">Pelican </t>
  </si>
  <si>
    <t xml:space="preserve">Paxson  </t>
  </si>
  <si>
    <t xml:space="preserve">Palmer </t>
  </si>
  <si>
    <t xml:space="preserve">Ouzinkie </t>
  </si>
  <si>
    <t xml:space="preserve">Old Harbor </t>
  </si>
  <si>
    <t xml:space="preserve">Nunapitchuk </t>
  </si>
  <si>
    <t xml:space="preserve">Nunam Iqua </t>
  </si>
  <si>
    <t xml:space="preserve">Nulato </t>
  </si>
  <si>
    <t xml:space="preserve">Nuiqsut </t>
  </si>
  <si>
    <t xml:space="preserve">North Pole </t>
  </si>
  <si>
    <t xml:space="preserve">Noorvik </t>
  </si>
  <si>
    <t xml:space="preserve">Nondalton </t>
  </si>
  <si>
    <t xml:space="preserve">Nome </t>
  </si>
  <si>
    <t xml:space="preserve">Nikolai </t>
  </si>
  <si>
    <t xml:space="preserve">Nightmute </t>
  </si>
  <si>
    <t xml:space="preserve">Newhalen </t>
  </si>
  <si>
    <t xml:space="preserve">New Stuyahok </t>
  </si>
  <si>
    <t xml:space="preserve">Nenana </t>
  </si>
  <si>
    <t xml:space="preserve">Napaskiak </t>
  </si>
  <si>
    <t xml:space="preserve">Napakiak </t>
  </si>
  <si>
    <t xml:space="preserve">Nabesna  </t>
  </si>
  <si>
    <t xml:space="preserve">Mountain Village </t>
  </si>
  <si>
    <t xml:space="preserve">Mertarvik  </t>
  </si>
  <si>
    <t xml:space="preserve">Mendeltna  </t>
  </si>
  <si>
    <t xml:space="preserve">Mekoryuk </t>
  </si>
  <si>
    <t xml:space="preserve">McGrath </t>
  </si>
  <si>
    <t xml:space="preserve">McCarthy  </t>
  </si>
  <si>
    <t xml:space="preserve">Marshall </t>
  </si>
  <si>
    <t xml:space="preserve">Manokotak </t>
  </si>
  <si>
    <t xml:space="preserve">Lutak  </t>
  </si>
  <si>
    <t xml:space="preserve">Lower Kalskag </t>
  </si>
  <si>
    <t xml:space="preserve">Lowell Point  </t>
  </si>
  <si>
    <t xml:space="preserve">Loring  </t>
  </si>
  <si>
    <t xml:space="preserve">Livengood  </t>
  </si>
  <si>
    <t xml:space="preserve">Lime Village  </t>
  </si>
  <si>
    <t xml:space="preserve">Larsen Bay </t>
  </si>
  <si>
    <t xml:space="preserve">Lake Louise  </t>
  </si>
  <si>
    <t xml:space="preserve">Kwethluk </t>
  </si>
  <si>
    <t xml:space="preserve">Kupreanof </t>
  </si>
  <si>
    <t xml:space="preserve">Koyukuk </t>
  </si>
  <si>
    <t xml:space="preserve">Koyuk </t>
  </si>
  <si>
    <t xml:space="preserve">Kotzebue </t>
  </si>
  <si>
    <t xml:space="preserve">Kotlik </t>
  </si>
  <si>
    <t xml:space="preserve">Kodiak </t>
  </si>
  <si>
    <t xml:space="preserve">Kobuk </t>
  </si>
  <si>
    <t xml:space="preserve">Klawock </t>
  </si>
  <si>
    <t xml:space="preserve">Kivalina </t>
  </si>
  <si>
    <t xml:space="preserve">King Cove </t>
  </si>
  <si>
    <t xml:space="preserve">Kiana </t>
  </si>
  <si>
    <t xml:space="preserve">Ketchikan </t>
  </si>
  <si>
    <t xml:space="preserve">Kenny Lake  </t>
  </si>
  <si>
    <t xml:space="preserve">Kenai </t>
  </si>
  <si>
    <t xml:space="preserve">Kasaan </t>
  </si>
  <si>
    <t xml:space="preserve">Kaltag </t>
  </si>
  <si>
    <t xml:space="preserve">Kaktovik </t>
  </si>
  <si>
    <t xml:space="preserve">Kake </t>
  </si>
  <si>
    <t xml:space="preserve">Kachemak </t>
  </si>
  <si>
    <t xml:space="preserve">Juneau  </t>
  </si>
  <si>
    <t xml:space="preserve">Ivanof Bay  </t>
  </si>
  <si>
    <t xml:space="preserve">Hyder  </t>
  </si>
  <si>
    <t xml:space="preserve">Hydaburg </t>
  </si>
  <si>
    <t xml:space="preserve">Huslia </t>
  </si>
  <si>
    <t xml:space="preserve">Hughes </t>
  </si>
  <si>
    <t xml:space="preserve">Houston </t>
  </si>
  <si>
    <t xml:space="preserve">Hope  </t>
  </si>
  <si>
    <t xml:space="preserve">Hooper Bay </t>
  </si>
  <si>
    <t xml:space="preserve">Hoonah </t>
  </si>
  <si>
    <t xml:space="preserve">Homer </t>
  </si>
  <si>
    <t xml:space="preserve">Holy Cross </t>
  </si>
  <si>
    <t xml:space="preserve">Hobart Bay  </t>
  </si>
  <si>
    <t xml:space="preserve">Healy Lake  </t>
  </si>
  <si>
    <t xml:space="preserve">Halibut Cove  </t>
  </si>
  <si>
    <t xml:space="preserve">Gustavus </t>
  </si>
  <si>
    <t xml:space="preserve">Grayling </t>
  </si>
  <si>
    <t xml:space="preserve">Goodnews Bay </t>
  </si>
  <si>
    <t xml:space="preserve">Golovin </t>
  </si>
  <si>
    <t xml:space="preserve">Game Creek  </t>
  </si>
  <si>
    <t xml:space="preserve">Gambell </t>
  </si>
  <si>
    <t xml:space="preserve">Galena </t>
  </si>
  <si>
    <t xml:space="preserve">Four Mile Road  </t>
  </si>
  <si>
    <t xml:space="preserve">Fort Yukon </t>
  </si>
  <si>
    <t xml:space="preserve">Flat  </t>
  </si>
  <si>
    <t xml:space="preserve">Ferry  </t>
  </si>
  <si>
    <t xml:space="preserve">Farmers Loop  </t>
  </si>
  <si>
    <t xml:space="preserve">Farm Loop  </t>
  </si>
  <si>
    <t xml:space="preserve">False Pass </t>
  </si>
  <si>
    <t xml:space="preserve">Fairbanks </t>
  </si>
  <si>
    <t xml:space="preserve">Excursion Inlet  </t>
  </si>
  <si>
    <t xml:space="preserve">Eureka Roadhouse  </t>
  </si>
  <si>
    <t xml:space="preserve">Emmonak </t>
  </si>
  <si>
    <t>250,000+</t>
  </si>
  <si>
    <t xml:space="preserve">Elim </t>
  </si>
  <si>
    <t xml:space="preserve">Ekwok </t>
  </si>
  <si>
    <t xml:space="preserve">Egegik </t>
  </si>
  <si>
    <t xml:space="preserve">Eek </t>
  </si>
  <si>
    <t xml:space="preserve">Edna Bay </t>
  </si>
  <si>
    <t xml:space="preserve">Eagle </t>
  </si>
  <si>
    <t xml:space="preserve">Dot Lake  </t>
  </si>
  <si>
    <t xml:space="preserve">Diomede </t>
  </si>
  <si>
    <t xml:space="preserve">Dillingham </t>
  </si>
  <si>
    <t xml:space="preserve">Delta Junction </t>
  </si>
  <si>
    <t xml:space="preserve">Deering </t>
  </si>
  <si>
    <t xml:space="preserve">Craig </t>
  </si>
  <si>
    <t xml:space="preserve">Covenant Life  </t>
  </si>
  <si>
    <t xml:space="preserve">Cordova </t>
  </si>
  <si>
    <t xml:space="preserve">Coldfoot  </t>
  </si>
  <si>
    <t xml:space="preserve">Cold Bay </t>
  </si>
  <si>
    <t xml:space="preserve">Coffman Cove </t>
  </si>
  <si>
    <t xml:space="preserve">Clark's Point </t>
  </si>
  <si>
    <t xml:space="preserve">Chuathbaluk </t>
  </si>
  <si>
    <t xml:space="preserve">Chisana  </t>
  </si>
  <si>
    <t xml:space="preserve">Chiniak  </t>
  </si>
  <si>
    <t xml:space="preserve">Chignik </t>
  </si>
  <si>
    <t xml:space="preserve">Chicken  </t>
  </si>
  <si>
    <t xml:space="preserve">Chevak </t>
  </si>
  <si>
    <t xml:space="preserve">Chefornak </t>
  </si>
  <si>
    <t xml:space="preserve">Chase  </t>
  </si>
  <si>
    <t xml:space="preserve">Buckland </t>
  </si>
  <si>
    <t xml:space="preserve">Brevig Mission </t>
  </si>
  <si>
    <t xml:space="preserve">Birch Creek  </t>
  </si>
  <si>
    <t xml:space="preserve">Bettles </t>
  </si>
  <si>
    <t xml:space="preserve">Bethel </t>
  </si>
  <si>
    <t xml:space="preserve">Beluga  </t>
  </si>
  <si>
    <t xml:space="preserve">Attu Station  </t>
  </si>
  <si>
    <t xml:space="preserve">Atqasuk </t>
  </si>
  <si>
    <t xml:space="preserve">Atka </t>
  </si>
  <si>
    <t xml:space="preserve">Anvik </t>
  </si>
  <si>
    <t xml:space="preserve">Aniak </t>
  </si>
  <si>
    <t xml:space="preserve">Angoon </t>
  </si>
  <si>
    <t xml:space="preserve">Anderson </t>
  </si>
  <si>
    <t xml:space="preserve">Anchorage  </t>
  </si>
  <si>
    <t xml:space="preserve">Anaktuvuk Pass </t>
  </si>
  <si>
    <t xml:space="preserve">Ambler </t>
  </si>
  <si>
    <t xml:space="preserve">Allakaket </t>
  </si>
  <si>
    <t xml:space="preserve">Aleneva  </t>
  </si>
  <si>
    <t xml:space="preserve">Aleknagik </t>
  </si>
  <si>
    <t xml:space="preserve">Alcan Border  </t>
  </si>
  <si>
    <t xml:space="preserve">Alatna  </t>
  </si>
  <si>
    <t xml:space="preserve">Alakanuk </t>
  </si>
  <si>
    <t xml:space="preserve">Akutan </t>
  </si>
  <si>
    <t xml:space="preserve">Akiak </t>
  </si>
  <si>
    <t xml:space="preserve">Akhiok </t>
  </si>
  <si>
    <t xml:space="preserve">Adak </t>
  </si>
  <si>
    <t>Full Time Employment_2018</t>
  </si>
  <si>
    <t>Full Time Employment_2017</t>
  </si>
  <si>
    <t>Full Time Employment_2016</t>
  </si>
  <si>
    <t>Full Time Employment_2015</t>
  </si>
  <si>
    <t>Poverty_Average</t>
  </si>
  <si>
    <t>Poverty_2018</t>
  </si>
  <si>
    <t>Poverty_2017</t>
  </si>
  <si>
    <t>Poverty_2016</t>
  </si>
  <si>
    <t>Poverty_2015</t>
  </si>
  <si>
    <t>SNAP_Average</t>
  </si>
  <si>
    <t>SNAP_2018</t>
  </si>
  <si>
    <t>SNAP_2017</t>
  </si>
  <si>
    <t>SNAP_2016</t>
  </si>
  <si>
    <t>SNAP_2015</t>
  </si>
  <si>
    <t>Monthly Fees</t>
  </si>
  <si>
    <t>IQ3_Average</t>
  </si>
  <si>
    <t>IQ3_2018</t>
  </si>
  <si>
    <t>IQ3_2017</t>
  </si>
  <si>
    <t>IQ3_2016</t>
  </si>
  <si>
    <t>IQ3_2015</t>
  </si>
  <si>
    <t>IQ2_Average</t>
  </si>
  <si>
    <t>IQ2_2018</t>
  </si>
  <si>
    <t>IQ2_2017</t>
  </si>
  <si>
    <t>IQ2_2016</t>
  </si>
  <si>
    <t>IQ2_2015</t>
  </si>
  <si>
    <t>IQ1_Average</t>
  </si>
  <si>
    <t>IQ1_2018</t>
  </si>
  <si>
    <t>IQ1_2017</t>
  </si>
  <si>
    <t>IQ1_2016</t>
  </si>
  <si>
    <t>IQ1_2015</t>
  </si>
  <si>
    <t>Community_Notes</t>
  </si>
  <si>
    <t>Affordability Thresholds</t>
  </si>
  <si>
    <t>Select a community by clicking on the cell</t>
  </si>
  <si>
    <t>Current Fees' Affordability</t>
  </si>
  <si>
    <t>Highest fee possible 
for a medium burden</t>
  </si>
  <si>
    <t>Highest fee possible
for a low burden</t>
  </si>
  <si>
    <t>Households under
poverty level</t>
  </si>
  <si>
    <t xml:space="preserve">To continue, please enter the user fee in the blue cell below. </t>
  </si>
  <si>
    <t>This is the reported user fee for this community. You can try a different fee by typing it in the blue cell below.</t>
  </si>
  <si>
    <t xml:space="preserve"> Monthly Reported Fee</t>
  </si>
  <si>
    <t>You can try different fees by writing them in the blue cell. Remember to clear this cell before trying out other communities</t>
  </si>
  <si>
    <t>IQ1_2019</t>
  </si>
  <si>
    <t>IQ2_2019</t>
  </si>
  <si>
    <t>IQ3_2019</t>
  </si>
  <si>
    <t>SNAP_2019</t>
  </si>
  <si>
    <t>Poverty_2019</t>
  </si>
  <si>
    <t>Full Time Employment_2019</t>
  </si>
  <si>
    <t>Full Time Employment_Average</t>
  </si>
  <si>
    <t>Header Name</t>
  </si>
  <si>
    <t>Income Quintile 1 in year 2015</t>
  </si>
  <si>
    <t>Income Quintile 1 in year 2016</t>
  </si>
  <si>
    <t>Income Quintile 1 in year 2017</t>
  </si>
  <si>
    <t>Income Quintile 1 in year 2018</t>
  </si>
  <si>
    <t>Income Quintile 1 in year 2019</t>
  </si>
  <si>
    <t>Average of Income Quintile 1 values for the previous 5 years</t>
  </si>
  <si>
    <t>Income Quintile 2 in year 2015</t>
  </si>
  <si>
    <t>Income Quintile 2 in year 2016</t>
  </si>
  <si>
    <t>Income Quintile 2 in year 2017</t>
  </si>
  <si>
    <t>Income Quintile 2 in year 2018</t>
  </si>
  <si>
    <t>Income Quintile 2 in year 2019</t>
  </si>
  <si>
    <t>Average of Income Quintile 2 values for the previous 5 years</t>
  </si>
  <si>
    <t>Income Quintile 3 in year 2015</t>
  </si>
  <si>
    <t>Income Quintile 3 in year 2016</t>
  </si>
  <si>
    <t>Income Quintile 3 in year 2017</t>
  </si>
  <si>
    <t>Income Quintile 3 in year 2018</t>
  </si>
  <si>
    <t>Income Quintile 3 in year 2019</t>
  </si>
  <si>
    <t>Average of Income Quintile 3 values for the previous 5 years</t>
  </si>
  <si>
    <t>Percentage of households on SNAP in 2015</t>
  </si>
  <si>
    <t>Percentage of households on SNAP in 2016</t>
  </si>
  <si>
    <t>Percentage of households on SNAP in 2017</t>
  </si>
  <si>
    <t>Percentage of households on SNAP in 2018</t>
  </si>
  <si>
    <t>Percentage of households on SNAP in 2019</t>
  </si>
  <si>
    <t>Average of the percentage of households on SNAP for the previous 5 years</t>
  </si>
  <si>
    <t>Percentage of households below the poverty level in 2015</t>
  </si>
  <si>
    <t>Percentage of households below the poverty level in 2016</t>
  </si>
  <si>
    <t>Percentage of households below the poverty level in 2017</t>
  </si>
  <si>
    <t>Percentage of households below the poverty level in 2018</t>
  </si>
  <si>
    <t>Percentage of households below the poverty level in 2019</t>
  </si>
  <si>
    <t>Average of the percentage of households below the poverty level for the previous 5 years</t>
  </si>
  <si>
    <t>Description</t>
  </si>
  <si>
    <t>Percentage of people between the ages of 16-64 who worked full time in 2015</t>
  </si>
  <si>
    <t>Percentage of people between the ages of 16-64 who worked full time in 2016</t>
  </si>
  <si>
    <t>Percentage of people between the ages of 16-64 who worked full time in 2017</t>
  </si>
  <si>
    <t>Percentage of people between the ages of 16-64 who worked full time in 2018</t>
  </si>
  <si>
    <t>Percentage of people between the ages of 16-64 who worked full time in 2019</t>
  </si>
  <si>
    <t>Average of the percentage of people between the ages of 16-64 who worked full time in the previous 5 years</t>
  </si>
  <si>
    <t>Fees households pay for water and wastewater services</t>
  </si>
  <si>
    <t xml:space="preserve">These notes show up in column E23 of the "Affordability Framework" tab. </t>
  </si>
  <si>
    <t xml:space="preserve"> </t>
  </si>
  <si>
    <t>Annual Fees</t>
  </si>
  <si>
    <t>RI_IQ1</t>
  </si>
  <si>
    <t>RI_IQ2</t>
  </si>
  <si>
    <t>RI_IQ3</t>
  </si>
  <si>
    <t>RI_Village</t>
  </si>
  <si>
    <t>FCI_SNAP</t>
  </si>
  <si>
    <t>FCI_Poverty</t>
  </si>
  <si>
    <t>FCI_FullTimeEmployment</t>
  </si>
  <si>
    <t>FCI_Village</t>
  </si>
  <si>
    <t>Affordability Assessment</t>
  </si>
  <si>
    <t>Medium Burden Threshold</t>
  </si>
  <si>
    <t>Low Burden Threshold</t>
  </si>
  <si>
    <t>Served/Unserved</t>
  </si>
  <si>
    <t>Unserved</t>
  </si>
  <si>
    <t>This is the reported user fee for this community. Hauls are $192.54 for residential rate for 2,000 gals of water/sewer hauled each month. You can try a different fee by typing it in the blue cell below.</t>
  </si>
  <si>
    <t>This is the reported user fee for this community. Elders are charged $90/month. You can try a different fee by typing it in the blue cell below.</t>
  </si>
  <si>
    <t>This is the reported user fee for this community. This excludes the city tax. You can try a different fee by typing it in the blue cell below.</t>
  </si>
  <si>
    <t>This is the reported user fee for this community including the NSEDC subsidy. Without the susbidy, the fee would be $180/month.  You can try a different fee by typing it in the blue cell below.</t>
  </si>
  <si>
    <t>This is the reported user fee for this community for piped sewers. You can try a different fee by typing it in the blue cell below.</t>
  </si>
  <si>
    <t>This is the reported user fee for the piped sewer services in this community. You can try a different fee by typing it in the blue cell below.</t>
  </si>
  <si>
    <t xml:space="preserve">There are no piped or haul services. If you want to evaluate a proposed fee or a different fee, please enter the user fee in the blue cell below. </t>
  </si>
  <si>
    <t xml:space="preserve">This is the reported user fee for this community. If you want to evaluate a proposed fee or a different fee, please enter the user fee in the blue cell below. </t>
  </si>
  <si>
    <t xml:space="preserve">This is the reported user fee for this community. The water services are reported to be subsidized by other services.If you want to evaluate a proposed fee or a different fee, please enter the user fee in the blue cell below. </t>
  </si>
  <si>
    <t xml:space="preserve">There are no reported fees for this community. To continue, please enter the user fee in the blue cell below. </t>
  </si>
  <si>
    <t xml:space="preserve">Allakaket is reported to only have a watering hole, and to not charge for its use. If you want to evaluate a proposed fee or a different fee, please enter the user fee in the blue cell below. </t>
  </si>
  <si>
    <t xml:space="preserve">There are no monthly charges for the piped sewer system. If you want to evaluate a proposed fee or a different fee, please enter the user fee in the blue cell below. </t>
  </si>
  <si>
    <t xml:space="preserve">This is the reported user fee for residents.Seniors are reported to pay $60/month. The fee is susbisided by the AMPY system. If you want to evaluate a proposed fee or a different fee, please enter the user fee in the blue cell below. </t>
  </si>
  <si>
    <t xml:space="preserve">This is the reported user fee for this community. It is subsidized by the borough. If you want to evaluate a proposed fee or a different fee, please enter the user fee in the blue cell below. </t>
  </si>
  <si>
    <t xml:space="preserve">This is the reported user fee for this community for piped sewer services only. If you want to evaluate a proposed fee or a different fee, please enter the user fee in the blue cell below. </t>
  </si>
  <si>
    <t xml:space="preserve">This is the reported user fee for this community. The utility also charges a seasonal fee ($56 for combined water and sewer services). If you want to evaluate a proposed fee or a different fee, please enter the user fee in the blue cell below. </t>
  </si>
  <si>
    <t xml:space="preserve">This is the reported user fee for this community for piped water and sewer services. The utility also offers a septic pump and haul service for $150. If you want to evaluate a proposed fee or a different fee, please enter the user fee in the blue cell below. </t>
  </si>
  <si>
    <t xml:space="preserve">There are no known charges for water and sewer in this community. To continue, please enter the user fee in the blue cell below. </t>
  </si>
  <si>
    <t xml:space="preserve">This is the reported user fee for this community and is based on an estimated unit size. If you want to evaluate a proposed fee or a different fee, please enter the user fee in the blue cell below. </t>
  </si>
  <si>
    <t>This is the reported user fee for this community for unmetered water and sewer services. Craig charges $16.92 base rate and $3.86/1000 gallons used.  Outside Craig the base rate is $42.31 and $9.66/1,000 gallons for water. For sewer the base rate is  $30 and $3,60/1,000 gallon pumped. You can try a different fee by typing it in the blue cell below.</t>
  </si>
  <si>
    <t>This is the reported user fee for this community for sewer only. The fee is subsidized by the borough. Drinking water is billed per gallon. You can try a different fee by typing it in the blue cell below.</t>
  </si>
  <si>
    <t>This is the reported user fee for water and septic pump and haul. You can try a different fee by typing it in the blue cell below.</t>
  </si>
  <si>
    <t xml:space="preserve">Galena charges an (unknown) metered rate. You can estimate the affordability of the rate by calculating the average household bill in Galena.  To continue, please enter the user fee in the blue cell below. </t>
  </si>
  <si>
    <t xml:space="preserve">This is the reported user fee for this community. There is also a watering point, and households are charged $20 to use it. If you want to evaluate a proposed fee or a different fee, please enter the user fee in the blue cell below. </t>
  </si>
  <si>
    <t>This is the reported user fee for this community for piped drinking water for residents. Commercial/dock fee is $105.38, seniors are charged $81.68 and religious affiliates $27.50. You can try a different fee by typing it in the blue cell below.</t>
  </si>
  <si>
    <t xml:space="preserve">This is the reported user fee for this community for piped homes. Homes on flush and haul are charged $90/month.  If you want to evaluate a proposed fee or a different fee, please enter the user fee in the blue cell below. </t>
  </si>
  <si>
    <t xml:space="preserve">This is the reported user fee for this community which is subsidized by the borough. If you want to evaluate a proposed fee or a different fee, please enter the user fee in the blue cell below. </t>
  </si>
  <si>
    <t xml:space="preserve">This is the reported user fee for this community. Some homes are on meters and are charged a metered rate.  If you want to evaluate a proposed fee or a different fee, please enter the user fee in the blue cell below. </t>
  </si>
  <si>
    <t xml:space="preserve">This is the reported user fee for this community and it is subsidized by the borough. If you want to evaluate a proposed fee or a different fee, please enter the user fee in the blue cell below. </t>
  </si>
  <si>
    <t xml:space="preserve">There are no reported fees for this community  as the community is not piped. To continue, please enter the user fee in the blue cell below. </t>
  </si>
  <si>
    <t xml:space="preserve">This is the reported user fee for this community. Households are charged $120/month if they are only on one piped service (water or sewer). If you want to evaluate a proposed fee or a different fee, please enter the user fee in the blue cell below. </t>
  </si>
  <si>
    <t xml:space="preserve">This is the reported user fee for this community for piped water services. If you want to evaluate a proposed fee or a different fee, please enter the user fee in the blue cell below. </t>
  </si>
  <si>
    <t xml:space="preserve">This is the reported user fee for this community for combined water and sewer. The fees are subsidized by the borough If you want to evaluate a proposed fee or a different fee, please enter the user fee in the blue cell below. </t>
  </si>
  <si>
    <t xml:space="preserve">This is the reported averaged metered user fee for this community for water and sewer services. If you want to evaluate a proposed fee or a different fee, please enter the user fee in the blue cell below. </t>
  </si>
  <si>
    <t xml:space="preserve">This is the reported user fee for this community for combined water and sewer. The fees are subsidized by the borough. If you want to evaluate a proposed fee or a different fee, please enter the user fee in the blue cell below. </t>
  </si>
  <si>
    <t xml:space="preserve">This is the reported user fee for this community for combined water and sewer. If you want to evaluate a proposed fee or a different fee, please enter the user fee in the blue cell below. </t>
  </si>
  <si>
    <t xml:space="preserve">This is the reported user fee for this community for combined water and sewer.  If you want to evaluate a proposed fee or a different fee, please enter the user fee in the blue cell below. </t>
  </si>
  <si>
    <t xml:space="preserve">This is the reported user fee for piped water services in this community. There are no charges for sewer services. If you want to evaluate a proposed fee or a different fee, please enter the user fee in the blue cell below. </t>
  </si>
  <si>
    <t xml:space="preserve">This is the reported user fee for this community for combined water and sewer. The fees are subsidized by an NSEDC grant, and would otherwise be $250. If you want to evaluate a proposed fee or a different fee, please enter the user fee in the blue cell below. </t>
  </si>
  <si>
    <t xml:space="preserve">This is the reported user fee for this community for combined water and sewer. The fees are subsidized by the borough. If households are only connected to one piped service, they are charged $34 for the water or sewer service.  If you want to evaluate a proposed fee or a different fee, please enter the user fee in the blue cell below. </t>
  </si>
  <si>
    <t xml:space="preserve">This is the reported user fee for this community for piped water. If you want to evaluate a proposed fee or a different fee, please enter the user fee in the blue cell below. </t>
  </si>
  <si>
    <t xml:space="preserve">This is the reported user fee for this community for combined water and sewer. Individually, each service is charged $50/month. If you want to evaluate a proposed fee or a different fee, please enter the user fee in the blue cell below. </t>
  </si>
  <si>
    <t xml:space="preserve">This is the reported user fee for this community for water services. If you want to evaluate a proposed fee or a different fee, please enter the user fee in the blue cell below. </t>
  </si>
  <si>
    <t xml:space="preserve">This is the reported user fee for this community for piped services. If you want to evaluate a proposed fee or a different fee, please enter the user fee in the blue cell below. </t>
  </si>
  <si>
    <t xml:space="preserve">Services in Whittier are metered. To evaluate the affordability, estimate the average monthly bill. To continue, please enter the user fee in the blue cell below. </t>
  </si>
  <si>
    <t>Low burden</t>
  </si>
  <si>
    <t>Medium Burden</t>
  </si>
  <si>
    <t>High Burden</t>
  </si>
  <si>
    <t>Low Burden</t>
  </si>
  <si>
    <t>2020 Fees</t>
  </si>
  <si>
    <t>2019 Fees</t>
  </si>
  <si>
    <t>2020</t>
  </si>
  <si>
    <t>2019</t>
  </si>
  <si>
    <t>Compare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</si>
</sst>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
    <numFmt numFmtId="165" formatCode="_(&quot;$&quot;* #,##0_);_(&quot;$&quot;* \(#,##0\);_(&quot;$&quot;* &quot;-&quot;??_);_(@_)"/>
    <numFmt numFmtId="166" formatCode="_([$$-409]* #,##0.00_);_([$$-409]* \(#,##0.00\);_([$$-409]* &quot;-&quot;??_);_(@_)"/>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i/>
      <sz val="11"/>
      <color theme="1"/>
      <name val="Calibri"/>
      <family val="2"/>
      <scheme val="minor"/>
    </font>
    <font>
      <i/>
      <sz val="16"/>
      <color theme="1"/>
      <name val="Calibri"/>
      <family val="2"/>
      <scheme val="minor"/>
    </font>
    <font>
      <b/>
      <sz val="14"/>
      <color theme="1"/>
      <name val="Calibri"/>
      <family val="2"/>
      <scheme val="minor"/>
    </font>
    <font>
      <b/>
      <u/>
      <sz val="22"/>
      <color theme="1"/>
      <name val="Calibri"/>
      <family val="2"/>
      <scheme val="minor"/>
    </font>
    <font>
      <sz val="12"/>
      <color theme="1"/>
      <name val="Calibri"/>
      <family val="2"/>
      <scheme val="minor"/>
    </font>
    <font>
      <i/>
      <sz val="12"/>
      <color theme="1"/>
      <name val="Calibri"/>
      <family val="2"/>
      <scheme val="minor"/>
    </font>
    <font>
      <b/>
      <i/>
      <sz val="11"/>
      <color theme="1"/>
      <name val="Calibri"/>
      <family val="2"/>
      <scheme val="minor"/>
    </font>
    <font>
      <sz val="11"/>
      <color theme="0"/>
      <name val="Calibri"/>
      <family val="2"/>
      <scheme val="minor"/>
    </font>
    <font>
      <sz val="11"/>
      <name val="Calibri"/>
      <family val="2"/>
      <scheme val="minor"/>
    </font>
    <font>
      <b/>
      <sz val="11"/>
      <color theme="0"/>
      <name val="Calibri"/>
      <family val="2"/>
      <scheme val="minor"/>
    </font>
    <font>
      <u/>
      <sz val="22"/>
      <color theme="1"/>
      <name val="Calibri"/>
      <family val="2"/>
      <scheme val="minor"/>
    </font>
    <font>
      <i/>
      <u/>
      <sz val="11"/>
      <color theme="1"/>
      <name val="Calibri"/>
      <family val="2"/>
      <scheme val="minor"/>
    </font>
    <font>
      <b/>
      <sz val="11"/>
      <name val="Calibri"/>
      <family val="2"/>
      <scheme val="minor"/>
    </font>
    <font>
      <sz val="11"/>
      <color rgb="FFFF0000"/>
      <name val="Calibri"/>
      <family val="2"/>
      <scheme val="minor"/>
    </font>
    <font>
      <u/>
      <sz val="22"/>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7" tint="-0.249977111117893"/>
        <bgColor indexed="64"/>
      </patternFill>
    </fill>
    <fill>
      <patternFill patternType="solid">
        <fgColor theme="4" tint="-0.499984740745262"/>
        <bgColor indexed="64"/>
      </patternFill>
    </fill>
    <fill>
      <patternFill patternType="solid">
        <fgColor theme="1"/>
        <bgColor indexed="64"/>
      </patternFill>
    </fill>
    <fill>
      <patternFill patternType="solid">
        <fgColor rgb="FF002060"/>
        <bgColor indexed="64"/>
      </patternFill>
    </fill>
    <fill>
      <patternFill patternType="solid">
        <fgColor rgb="FFC00000"/>
        <bgColor indexed="64"/>
      </patternFill>
    </fill>
    <fill>
      <patternFill patternType="solid">
        <fgColor theme="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
      <left/>
      <right/>
      <top style="medium">
        <color indexed="64"/>
      </top>
      <bottom/>
      <diagonal/>
    </border>
    <border>
      <left/>
      <right style="thin">
        <color theme="9" tint="0.59999389629810485"/>
      </right>
      <top/>
      <bottom/>
      <diagonal/>
    </border>
    <border>
      <left style="thin">
        <color indexed="64"/>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theme="7" tint="0.39997558519241921"/>
      </left>
      <right/>
      <top/>
      <bottom/>
      <diagonal/>
    </border>
    <border>
      <left style="thin">
        <color theme="9" tint="0.39997558519241921"/>
      </left>
      <right/>
      <top/>
      <bottom/>
      <diagonal/>
    </border>
    <border>
      <left style="thin">
        <color theme="1"/>
      </left>
      <right/>
      <top/>
      <bottom/>
      <diagonal/>
    </border>
    <border>
      <left style="thin">
        <color theme="1"/>
      </left>
      <right style="thin">
        <color theme="1"/>
      </right>
      <top style="thin">
        <color theme="1"/>
      </top>
      <bottom style="thin">
        <color theme="1"/>
      </bottom>
      <diagonal/>
    </border>
    <border>
      <left/>
      <right style="thin">
        <color theme="1"/>
      </right>
      <top/>
      <bottom/>
      <diagonal/>
    </border>
    <border>
      <left/>
      <right/>
      <top/>
      <bottom style="thin">
        <color indexed="64"/>
      </bottom>
      <diagonal/>
    </border>
    <border>
      <left style="thin">
        <color indexed="64"/>
      </left>
      <right style="thin">
        <color theme="1"/>
      </right>
      <top style="thin">
        <color theme="1"/>
      </top>
      <bottom style="thin">
        <color theme="1"/>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style="thin">
        <color theme="1"/>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style="thin">
        <color theme="1"/>
      </top>
      <bottom style="medium">
        <color theme="1"/>
      </bottom>
      <diagonal/>
    </border>
    <border>
      <left/>
      <right style="thin">
        <color theme="0"/>
      </right>
      <top style="thin">
        <color theme="0"/>
      </top>
      <bottom/>
      <diagonal/>
    </border>
    <border>
      <left/>
      <right style="thin">
        <color theme="0"/>
      </right>
      <top/>
      <bottom style="medium">
        <color theme="1"/>
      </bottom>
      <diagonal/>
    </border>
    <border>
      <left style="thin">
        <color theme="6"/>
      </left>
      <right/>
      <top style="thin">
        <color theme="6"/>
      </top>
      <bottom/>
      <diagonal/>
    </border>
    <border>
      <left style="thin">
        <color theme="6"/>
      </left>
      <right/>
      <top style="thin">
        <color theme="6"/>
      </top>
      <bottom style="thin">
        <color theme="6"/>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6">
    <xf numFmtId="0" fontId="0" fillId="0" borderId="0" xfId="0"/>
    <xf numFmtId="0" fontId="0" fillId="2" borderId="0" xfId="0" applyFill="1"/>
    <xf numFmtId="0" fontId="0" fillId="2" borderId="0" xfId="0" applyFill="1" applyBorder="1"/>
    <xf numFmtId="0" fontId="0" fillId="0" borderId="0" xfId="0" applyBorder="1"/>
    <xf numFmtId="0" fontId="2" fillId="2" borderId="0" xfId="0" applyFont="1" applyFill="1" applyBorder="1" applyAlignment="1">
      <alignment wrapText="1"/>
    </xf>
    <xf numFmtId="0" fontId="0" fillId="2" borderId="0" xfId="0" applyFont="1" applyFill="1" applyAlignment="1">
      <alignment horizontal="left" wrapText="1"/>
    </xf>
    <xf numFmtId="9" fontId="0" fillId="2" borderId="0" xfId="2" applyFont="1" applyFill="1" applyBorder="1"/>
    <xf numFmtId="0" fontId="0" fillId="2" borderId="0" xfId="0" applyFont="1" applyFill="1" applyBorder="1" applyAlignment="1">
      <alignment horizontal="left" wrapText="1"/>
    </xf>
    <xf numFmtId="0" fontId="2" fillId="2" borderId="0" xfId="0" applyFont="1" applyFill="1" applyBorder="1" applyAlignment="1">
      <alignment horizontal="left" wrapText="1"/>
    </xf>
    <xf numFmtId="10" fontId="0" fillId="2" borderId="0" xfId="2" applyNumberFormat="1" applyFont="1" applyFill="1" applyBorder="1"/>
    <xf numFmtId="44" fontId="1" fillId="2" borderId="0" xfId="1" applyFont="1" applyFill="1" applyBorder="1" applyAlignment="1" applyProtection="1">
      <alignment horizontal="left" wrapText="1"/>
      <protection locked="0"/>
    </xf>
    <xf numFmtId="0" fontId="4" fillId="2" borderId="0" xfId="0" applyFont="1" applyFill="1" applyBorder="1" applyAlignment="1">
      <alignment horizontal="center" vertical="center" wrapText="1"/>
    </xf>
    <xf numFmtId="0" fontId="0" fillId="2" borderId="0" xfId="0" applyFill="1" applyBorder="1" applyAlignment="1">
      <alignment wrapText="1"/>
    </xf>
    <xf numFmtId="0" fontId="0" fillId="0" borderId="2" xfId="0" applyBorder="1"/>
    <xf numFmtId="0" fontId="0" fillId="2" borderId="0" xfId="0" applyFont="1" applyFill="1" applyBorder="1"/>
    <xf numFmtId="0" fontId="0" fillId="2" borderId="3" xfId="0" applyFill="1" applyBorder="1"/>
    <xf numFmtId="165" fontId="0" fillId="2" borderId="3" xfId="1" applyNumberFormat="1" applyFont="1" applyFill="1" applyBorder="1"/>
    <xf numFmtId="0" fontId="6" fillId="2" borderId="0" xfId="0" applyFont="1" applyFill="1" applyBorder="1" applyAlignment="1">
      <alignment horizontal="left" wrapText="1"/>
    </xf>
    <xf numFmtId="0" fontId="2" fillId="2" borderId="0" xfId="0" applyFont="1" applyFill="1" applyBorder="1" applyAlignment="1"/>
    <xf numFmtId="49" fontId="4" fillId="2" borderId="0" xfId="1" applyNumberFormat="1" applyFont="1" applyFill="1" applyBorder="1" applyAlignment="1">
      <alignment horizontal="left" vertical="center" wrapText="1"/>
    </xf>
    <xf numFmtId="10" fontId="1" fillId="2" borderId="0" xfId="2" applyNumberFormat="1" applyFont="1" applyFill="1" applyBorder="1"/>
    <xf numFmtId="0" fontId="0" fillId="2" borderId="0" xfId="0" applyFont="1" applyFill="1" applyBorder="1" applyAlignment="1">
      <alignment horizontal="left" vertical="center" wrapText="1"/>
    </xf>
    <xf numFmtId="44" fontId="1" fillId="2" borderId="0" xfId="1" applyFont="1" applyFill="1" applyBorder="1" applyAlignment="1">
      <alignment horizontal="left" vertical="center" wrapText="1"/>
    </xf>
    <xf numFmtId="0" fontId="0" fillId="0" borderId="5" xfId="0" applyBorder="1"/>
    <xf numFmtId="0" fontId="2" fillId="2" borderId="0" xfId="0" applyFont="1" applyFill="1" applyBorder="1"/>
    <xf numFmtId="166" fontId="1" fillId="2" borderId="0" xfId="1" applyNumberFormat="1" applyFont="1" applyFill="1" applyBorder="1" applyAlignment="1">
      <alignment horizontal="left" vertical="center"/>
    </xf>
    <xf numFmtId="0" fontId="0" fillId="2" borderId="6" xfId="0" applyFill="1" applyBorder="1"/>
    <xf numFmtId="44" fontId="0" fillId="0" borderId="0" xfId="0" applyNumberFormat="1"/>
    <xf numFmtId="0" fontId="2" fillId="2" borderId="0" xfId="0" applyFont="1" applyFill="1" applyBorder="1" applyAlignment="1">
      <alignment horizontal="left" wrapText="1"/>
    </xf>
    <xf numFmtId="0" fontId="2" fillId="2" borderId="0" xfId="0" applyFont="1" applyFill="1" applyBorder="1" applyAlignment="1">
      <alignment horizontal="left"/>
    </xf>
    <xf numFmtId="49" fontId="4" fillId="2" borderId="0" xfId="1" applyNumberFormat="1" applyFont="1" applyFill="1" applyBorder="1" applyAlignment="1">
      <alignment horizontal="left" vertical="center" wrapText="1"/>
    </xf>
    <xf numFmtId="0" fontId="0" fillId="2" borderId="0" xfId="0" applyFill="1" applyBorder="1" applyAlignment="1" applyProtection="1">
      <alignment horizontal="right"/>
    </xf>
    <xf numFmtId="0" fontId="0" fillId="2" borderId="3" xfId="0" applyFont="1" applyFill="1" applyBorder="1" applyAlignment="1">
      <alignment wrapText="1"/>
    </xf>
    <xf numFmtId="0" fontId="2" fillId="2" borderId="0" xfId="0" applyFont="1" applyFill="1" applyBorder="1" applyAlignment="1">
      <alignment horizontal="left" vertical="center" wrapText="1"/>
    </xf>
    <xf numFmtId="0" fontId="0" fillId="2" borderId="8" xfId="0" applyFill="1" applyBorder="1"/>
    <xf numFmtId="0" fontId="7" fillId="2" borderId="0" xfId="0" applyFont="1" applyFill="1" applyAlignment="1">
      <alignment horizontal="center" vertical="center"/>
    </xf>
    <xf numFmtId="0" fontId="0" fillId="0" borderId="10" xfId="0" applyBorder="1"/>
    <xf numFmtId="0" fontId="2" fillId="2" borderId="0" xfId="0" applyFont="1" applyFill="1" applyBorder="1" applyAlignment="1" applyProtection="1">
      <alignment horizontal="center"/>
    </xf>
    <xf numFmtId="0" fontId="2" fillId="2" borderId="0" xfId="0" applyFont="1" applyFill="1" applyAlignment="1">
      <alignment horizontal="center"/>
    </xf>
    <xf numFmtId="0" fontId="0" fillId="0" borderId="9" xfId="0" applyBorder="1"/>
    <xf numFmtId="0" fontId="0" fillId="2" borderId="11" xfId="0" applyFill="1" applyBorder="1"/>
    <xf numFmtId="0" fontId="2" fillId="2" borderId="11" xfId="0" applyFont="1" applyFill="1" applyBorder="1" applyAlignment="1">
      <alignment horizontal="left" wrapText="1"/>
    </xf>
    <xf numFmtId="0" fontId="0" fillId="2" borderId="13" xfId="0" applyFont="1" applyFill="1" applyBorder="1" applyAlignment="1">
      <alignment horizontal="left" vertical="center" wrapText="1"/>
    </xf>
    <xf numFmtId="0" fontId="4" fillId="2" borderId="14" xfId="0" applyFont="1" applyFill="1" applyBorder="1" applyAlignment="1">
      <alignment horizontal="center" vertical="center"/>
    </xf>
    <xf numFmtId="165" fontId="0" fillId="2" borderId="0" xfId="1" applyNumberFormat="1" applyFont="1" applyFill="1" applyBorder="1" applyAlignment="1" applyProtection="1">
      <alignment horizontal="right"/>
    </xf>
    <xf numFmtId="10" fontId="0" fillId="2" borderId="6" xfId="2" applyNumberFormat="1" applyFont="1" applyFill="1" applyBorder="1" applyAlignment="1">
      <alignment horizontal="right"/>
    </xf>
    <xf numFmtId="0" fontId="0" fillId="2" borderId="16" xfId="0" applyFill="1" applyBorder="1"/>
    <xf numFmtId="0" fontId="0" fillId="2" borderId="17" xfId="0" applyFill="1" applyBorder="1"/>
    <xf numFmtId="166" fontId="1" fillId="2" borderId="19" xfId="1" applyNumberFormat="1" applyFont="1" applyFill="1" applyBorder="1" applyAlignment="1">
      <alignment horizontal="left" vertical="center"/>
    </xf>
    <xf numFmtId="0" fontId="2" fillId="2" borderId="0" xfId="0" applyFont="1" applyFill="1" applyBorder="1" applyAlignment="1">
      <alignment horizontal="left"/>
    </xf>
    <xf numFmtId="0" fontId="10" fillId="0" borderId="0" xfId="0" applyFont="1"/>
    <xf numFmtId="0" fontId="12" fillId="0" borderId="0" xfId="0" applyFont="1"/>
    <xf numFmtId="165" fontId="12" fillId="0" borderId="0" xfId="1" applyNumberFormat="1" applyFont="1"/>
    <xf numFmtId="0" fontId="0" fillId="0" borderId="0" xfId="0" applyAlignment="1">
      <alignment horizontal="center" vertical="center" wrapText="1"/>
    </xf>
    <xf numFmtId="0" fontId="11" fillId="6" borderId="0" xfId="0" applyFont="1" applyFill="1" applyAlignment="1">
      <alignment horizontal="center" vertical="center" wrapText="1"/>
    </xf>
    <xf numFmtId="165" fontId="1" fillId="0" borderId="0" xfId="1" applyNumberFormat="1" applyFont="1"/>
    <xf numFmtId="0" fontId="12" fillId="4" borderId="0" xfId="0" applyFont="1" applyFill="1"/>
    <xf numFmtId="0" fontId="0" fillId="6" borderId="0" xfId="0" applyFill="1" applyBorder="1"/>
    <xf numFmtId="0" fontId="11" fillId="6" borderId="0" xfId="0" applyFont="1" applyFill="1" applyBorder="1"/>
    <xf numFmtId="0" fontId="0" fillId="4" borderId="0" xfId="0" applyFill="1" applyBorder="1"/>
    <xf numFmtId="0" fontId="11" fillId="7" borderId="0" xfId="0" applyFont="1" applyFill="1" applyBorder="1"/>
    <xf numFmtId="0" fontId="0" fillId="0" borderId="0" xfId="0" applyFill="1"/>
    <xf numFmtId="0" fontId="6" fillId="0" borderId="0" xfId="0" applyFont="1" applyFill="1"/>
    <xf numFmtId="0" fontId="8" fillId="2" borderId="12" xfId="0" applyFont="1" applyFill="1" applyBorder="1" applyAlignment="1">
      <alignment horizontal="center" vertical="center" wrapText="1"/>
    </xf>
    <xf numFmtId="166" fontId="1" fillId="2" borderId="12" xfId="1" applyNumberFormat="1" applyFont="1" applyFill="1" applyBorder="1" applyAlignment="1">
      <alignment horizontal="center" vertical="center"/>
    </xf>
    <xf numFmtId="44" fontId="1" fillId="2" borderId="12" xfId="1" applyFont="1" applyFill="1" applyBorder="1" applyAlignment="1" applyProtection="1">
      <alignment horizontal="left" wrapText="1"/>
    </xf>
    <xf numFmtId="165" fontId="0" fillId="2" borderId="7" xfId="1" applyNumberFormat="1" applyFont="1" applyFill="1" applyBorder="1" applyAlignment="1" applyProtection="1">
      <alignment horizontal="right"/>
    </xf>
    <xf numFmtId="10" fontId="1" fillId="2" borderId="7" xfId="2" applyNumberFormat="1" applyFont="1" applyFill="1" applyBorder="1"/>
    <xf numFmtId="10" fontId="0" fillId="2" borderId="15" xfId="2" applyNumberFormat="1" applyFont="1" applyFill="1" applyBorder="1" applyAlignment="1">
      <alignment horizontal="right"/>
    </xf>
    <xf numFmtId="165" fontId="0" fillId="4" borderId="0" xfId="0" applyNumberFormat="1" applyFill="1" applyBorder="1"/>
    <xf numFmtId="165" fontId="0" fillId="2" borderId="0" xfId="0" applyNumberFormat="1" applyFill="1" applyBorder="1" applyAlignment="1" applyProtection="1">
      <alignment horizontal="right"/>
      <protection locked="0"/>
    </xf>
    <xf numFmtId="165" fontId="0" fillId="4" borderId="0" xfId="0" applyNumberFormat="1" applyFill="1" applyBorder="1" applyAlignment="1" applyProtection="1">
      <alignment horizontal="right"/>
    </xf>
    <xf numFmtId="0" fontId="0" fillId="0" borderId="21" xfId="0" applyBorder="1"/>
    <xf numFmtId="0" fontId="0" fillId="0" borderId="20" xfId="0" applyBorder="1"/>
    <xf numFmtId="0" fontId="0" fillId="2" borderId="22" xfId="0" applyFill="1" applyBorder="1" applyAlignment="1" applyProtection="1">
      <alignment horizontal="right"/>
    </xf>
    <xf numFmtId="0" fontId="0" fillId="9" borderId="23" xfId="0" applyFill="1" applyBorder="1" applyAlignment="1" applyProtection="1">
      <alignment horizontal="center" vertical="center"/>
    </xf>
    <xf numFmtId="0" fontId="2" fillId="2" borderId="24" xfId="0" applyFont="1" applyFill="1" applyBorder="1"/>
    <xf numFmtId="0" fontId="14" fillId="2" borderId="0" xfId="0" applyFont="1" applyFill="1" applyAlignment="1">
      <alignment horizontal="center" vertical="center"/>
    </xf>
    <xf numFmtId="164" fontId="0" fillId="2" borderId="18" xfId="2" applyNumberFormat="1" applyFont="1" applyFill="1" applyBorder="1" applyAlignment="1" applyProtection="1">
      <alignment horizontal="right"/>
    </xf>
    <xf numFmtId="0" fontId="0" fillId="2" borderId="15" xfId="0" applyFill="1" applyBorder="1"/>
    <xf numFmtId="164" fontId="0" fillId="2" borderId="1" xfId="2" applyNumberFormat="1" applyFont="1" applyFill="1" applyBorder="1" applyAlignment="1" applyProtection="1">
      <alignment horizontal="right"/>
    </xf>
    <xf numFmtId="2" fontId="0" fillId="2" borderId="1" xfId="0" applyNumberFormat="1" applyFill="1" applyBorder="1"/>
    <xf numFmtId="0" fontId="15" fillId="2" borderId="0" xfId="0" applyFont="1" applyFill="1" applyBorder="1"/>
    <xf numFmtId="0" fontId="15" fillId="2" borderId="0" xfId="0" applyFont="1" applyFill="1" applyBorder="1" applyAlignment="1">
      <alignment horizontal="center"/>
    </xf>
    <xf numFmtId="0" fontId="15" fillId="2" borderId="0" xfId="0" applyFont="1" applyFill="1" applyAlignment="1">
      <alignment horizontal="center"/>
    </xf>
    <xf numFmtId="166" fontId="11" fillId="9" borderId="1" xfId="1" applyNumberFormat="1" applyFont="1" applyFill="1" applyBorder="1" applyAlignment="1">
      <alignment horizontal="left" vertical="center"/>
    </xf>
    <xf numFmtId="0" fontId="12" fillId="2" borderId="0" xfId="0" applyFont="1" applyFill="1"/>
    <xf numFmtId="0" fontId="12" fillId="2" borderId="0" xfId="0" applyFont="1" applyFill="1" applyBorder="1" applyAlignment="1">
      <alignment horizontal="left" vertical="center" wrapText="1"/>
    </xf>
    <xf numFmtId="49" fontId="12" fillId="2" borderId="0" xfId="1" applyNumberFormat="1" applyFont="1" applyFill="1" applyBorder="1" applyAlignment="1">
      <alignment horizontal="center" vertical="center" wrapText="1"/>
    </xf>
    <xf numFmtId="0" fontId="0" fillId="0" borderId="11" xfId="0" applyBorder="1"/>
    <xf numFmtId="49" fontId="12" fillId="2" borderId="0" xfId="1" applyNumberFormat="1" applyFont="1" applyFill="1" applyBorder="1" applyAlignment="1">
      <alignment horizontal="left" vertical="center" wrapText="1"/>
    </xf>
    <xf numFmtId="165" fontId="0" fillId="3" borderId="0" xfId="1" applyNumberFormat="1" applyFont="1" applyFill="1" applyBorder="1" applyAlignment="1" applyProtection="1">
      <alignment horizontal="center" vertical="center" wrapText="1"/>
    </xf>
    <xf numFmtId="0" fontId="2" fillId="2" borderId="0" xfId="0" applyFont="1" applyFill="1" applyBorder="1" applyAlignment="1">
      <alignment vertical="center" wrapText="1"/>
    </xf>
    <xf numFmtId="165" fontId="0" fillId="3" borderId="0" xfId="0" applyNumberFormat="1" applyFill="1" applyBorder="1" applyAlignment="1">
      <alignment horizontal="center" vertical="center" wrapText="1"/>
    </xf>
    <xf numFmtId="165" fontId="16" fillId="0" borderId="0" xfId="1" applyNumberFormat="1" applyFont="1"/>
    <xf numFmtId="0" fontId="2" fillId="0" borderId="0" xfId="0" applyFont="1"/>
    <xf numFmtId="0" fontId="2" fillId="0" borderId="0" xfId="0" applyFont="1" applyAlignment="1">
      <alignment wrapText="1"/>
    </xf>
    <xf numFmtId="0" fontId="11" fillId="8" borderId="0" xfId="1" applyNumberFormat="1" applyFont="1" applyFill="1" applyAlignment="1">
      <alignment horizontal="center" vertical="center" wrapText="1"/>
    </xf>
    <xf numFmtId="0" fontId="12" fillId="2" borderId="0" xfId="1" applyNumberFormat="1" applyFont="1" applyFill="1" applyProtection="1">
      <protection locked="0"/>
    </xf>
    <xf numFmtId="3" fontId="12" fillId="2" borderId="0" xfId="1" applyNumberFormat="1" applyFont="1" applyFill="1" applyProtection="1">
      <protection locked="0"/>
    </xf>
    <xf numFmtId="0" fontId="12" fillId="2" borderId="0" xfId="1" applyNumberFormat="1" applyFont="1" applyFill="1"/>
    <xf numFmtId="164" fontId="11" fillId="8" borderId="0" xfId="2" applyNumberFormat="1" applyFont="1" applyFill="1" applyAlignment="1">
      <alignment horizontal="center" vertical="center"/>
    </xf>
    <xf numFmtId="0" fontId="11" fillId="8" borderId="0" xfId="0" applyFont="1" applyFill="1" applyAlignment="1">
      <alignment horizontal="center" vertical="center" wrapText="1"/>
    </xf>
    <xf numFmtId="164" fontId="11" fillId="10" borderId="0" xfId="2" applyNumberFormat="1" applyFont="1" applyFill="1" applyAlignment="1">
      <alignment horizontal="center" vertical="center"/>
    </xf>
    <xf numFmtId="0" fontId="11" fillId="10" borderId="0" xfId="0" applyFont="1" applyFill="1" applyAlignment="1">
      <alignment horizontal="center" vertical="center" wrapText="1"/>
    </xf>
    <xf numFmtId="0" fontId="12" fillId="2" borderId="0" xfId="0" applyFont="1" applyFill="1" applyProtection="1">
      <protection locked="0"/>
    </xf>
    <xf numFmtId="3" fontId="12" fillId="2" borderId="0" xfId="1" applyNumberFormat="1" applyFont="1" applyFill="1"/>
    <xf numFmtId="164" fontId="12" fillId="2" borderId="0" xfId="2" applyNumberFormat="1" applyFont="1" applyFill="1"/>
    <xf numFmtId="164" fontId="11" fillId="8" borderId="0" xfId="2" applyNumberFormat="1" applyFont="1" applyFill="1" applyAlignment="1">
      <alignment horizontal="center" vertical="center" wrapText="1"/>
    </xf>
    <xf numFmtId="164" fontId="1" fillId="2" borderId="0" xfId="2" applyNumberFormat="1" applyFont="1" applyFill="1" applyAlignment="1"/>
    <xf numFmtId="0" fontId="13" fillId="7" borderId="0" xfId="1" applyNumberFormat="1" applyFont="1" applyFill="1" applyAlignment="1">
      <alignment horizontal="center" vertical="center" wrapText="1"/>
    </xf>
    <xf numFmtId="165" fontId="16" fillId="5" borderId="0" xfId="1" applyNumberFormat="1" applyFont="1" applyFill="1"/>
    <xf numFmtId="0" fontId="13" fillId="7" borderId="0" xfId="0" applyFont="1" applyFill="1" applyAlignment="1">
      <alignment horizontal="center" vertical="center" wrapText="1"/>
    </xf>
    <xf numFmtId="164" fontId="13" fillId="7" borderId="0" xfId="2" applyNumberFormat="1" applyFont="1" applyFill="1" applyAlignment="1">
      <alignment horizontal="center" vertical="center" wrapText="1"/>
    </xf>
    <xf numFmtId="164" fontId="16" fillId="5" borderId="0" xfId="2" applyNumberFormat="1" applyFont="1" applyFill="1" applyAlignment="1"/>
    <xf numFmtId="164" fontId="16" fillId="5" borderId="0" xfId="2" applyNumberFormat="1" applyFont="1" applyFill="1" applyAlignment="1">
      <alignment wrapText="1"/>
    </xf>
    <xf numFmtId="165" fontId="16" fillId="5" borderId="0" xfId="1" applyNumberFormat="1" applyFont="1" applyFill="1" applyAlignment="1"/>
    <xf numFmtId="164" fontId="2" fillId="5" borderId="0" xfId="2" applyNumberFormat="1" applyFont="1" applyFill="1"/>
    <xf numFmtId="0" fontId="11" fillId="10" borderId="0" xfId="1" applyNumberFormat="1" applyFont="1" applyFill="1" applyAlignment="1">
      <alignment horizontal="center" vertical="center" wrapText="1"/>
    </xf>
    <xf numFmtId="165" fontId="11" fillId="7" borderId="0" xfId="1" applyNumberFormat="1" applyFont="1" applyFill="1" applyBorder="1"/>
    <xf numFmtId="0" fontId="0" fillId="5" borderId="0" xfId="0" applyFill="1" applyBorder="1"/>
    <xf numFmtId="164" fontId="0" fillId="5" borderId="0" xfId="2" applyNumberFormat="1" applyFont="1" applyFill="1" applyBorder="1"/>
    <xf numFmtId="165" fontId="0" fillId="5" borderId="0" xfId="1" applyNumberFormat="1" applyFont="1" applyFill="1" applyBorder="1"/>
    <xf numFmtId="165" fontId="1" fillId="5" borderId="0" xfId="1" applyNumberFormat="1" applyFont="1" applyFill="1" applyBorder="1"/>
    <xf numFmtId="0" fontId="0" fillId="0" borderId="0" xfId="0" applyAlignment="1">
      <alignment wrapText="1"/>
    </xf>
    <xf numFmtId="0" fontId="0" fillId="0" borderId="0" xfId="0" applyAlignment="1">
      <alignment vertical="center" wrapText="1"/>
    </xf>
    <xf numFmtId="165" fontId="0" fillId="0" borderId="0" xfId="0" applyNumberFormat="1"/>
    <xf numFmtId="164" fontId="0" fillId="0" borderId="0" xfId="0" applyNumberFormat="1"/>
    <xf numFmtId="164" fontId="0" fillId="0" borderId="0" xfId="2" applyNumberFormat="1" applyFont="1"/>
    <xf numFmtId="164" fontId="0" fillId="0" borderId="0" xfId="0" applyNumberFormat="1" applyAlignment="1">
      <alignment horizontal="center" vertical="center" wrapText="1"/>
    </xf>
    <xf numFmtId="10" fontId="0" fillId="0" borderId="0" xfId="2" applyNumberFormat="1" applyFont="1" applyAlignment="1">
      <alignment horizontal="center" vertical="center" wrapText="1"/>
    </xf>
    <xf numFmtId="10" fontId="0" fillId="0" borderId="0" xfId="2" applyNumberFormat="1" applyFont="1"/>
    <xf numFmtId="10" fontId="2" fillId="0" borderId="0" xfId="2" applyNumberFormat="1" applyFont="1" applyAlignment="1">
      <alignment horizontal="center" vertical="center" wrapText="1"/>
    </xf>
    <xf numFmtId="10" fontId="2" fillId="0" borderId="0" xfId="2" applyNumberFormat="1" applyFont="1"/>
    <xf numFmtId="0" fontId="2" fillId="0" borderId="0" xfId="0" applyFont="1" applyAlignment="1">
      <alignment horizontal="center" vertical="center" wrapText="1"/>
    </xf>
    <xf numFmtId="2" fontId="2" fillId="0" borderId="0" xfId="0" applyNumberFormat="1" applyFont="1"/>
    <xf numFmtId="0" fontId="0" fillId="11" borderId="0" xfId="0" applyFill="1" applyAlignment="1">
      <alignment horizontal="center" vertical="center" wrapText="1"/>
    </xf>
    <xf numFmtId="0" fontId="0" fillId="11" borderId="0" xfId="0" applyFill="1"/>
    <xf numFmtId="165" fontId="0" fillId="11" borderId="0" xfId="1" applyNumberFormat="1" applyFont="1" applyFill="1"/>
    <xf numFmtId="44" fontId="0" fillId="11" borderId="0" xfId="1" applyFont="1" applyFill="1"/>
    <xf numFmtId="0" fontId="17" fillId="2" borderId="0" xfId="1" applyNumberFormat="1" applyFont="1" applyFill="1"/>
    <xf numFmtId="0" fontId="13" fillId="0" borderId="25" xfId="0" applyFont="1" applyFill="1" applyBorder="1" applyAlignment="1">
      <alignment horizontal="center" vertical="center" wrapText="1"/>
    </xf>
    <xf numFmtId="0" fontId="0" fillId="0" borderId="25" xfId="0" applyFont="1" applyFill="1" applyBorder="1"/>
    <xf numFmtId="0" fontId="0" fillId="0" borderId="26" xfId="0" applyFont="1" applyFill="1" applyBorder="1"/>
    <xf numFmtId="0" fontId="2" fillId="0" borderId="0" xfId="0" applyFont="1" applyFill="1" applyBorder="1" applyAlignment="1">
      <alignment horizontal="left" wrapText="1"/>
    </xf>
    <xf numFmtId="0" fontId="6" fillId="2" borderId="0" xfId="0" applyFont="1" applyFill="1" applyBorder="1" applyAlignment="1">
      <alignment horizontal="left" wrapText="1"/>
    </xf>
    <xf numFmtId="0" fontId="14" fillId="2" borderId="0" xfId="0" applyFont="1" applyFill="1" applyAlignment="1">
      <alignment horizontal="center" vertical="center"/>
    </xf>
    <xf numFmtId="0" fontId="5" fillId="2" borderId="3" xfId="0" applyFont="1" applyFill="1" applyBorder="1" applyAlignment="1">
      <alignment horizontal="center"/>
    </xf>
    <xf numFmtId="0" fontId="5" fillId="2" borderId="8" xfId="0" applyFont="1" applyFill="1" applyBorder="1" applyAlignment="1">
      <alignment horizontal="center"/>
    </xf>
    <xf numFmtId="0" fontId="2" fillId="2" borderId="0" xfId="0" applyFont="1" applyFill="1" applyBorder="1" applyAlignment="1">
      <alignment horizontal="left"/>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0" xfId="0" applyFont="1" applyFill="1" applyBorder="1" applyAlignment="1">
      <alignment horizontal="right"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8" fillId="2" borderId="0" xfId="0" applyFont="1" applyFill="1" applyAlignment="1">
      <alignment horizontal="center" vertical="center"/>
    </xf>
  </cellXfs>
  <cellStyles count="3">
    <cellStyle name="Currency" xfId="1" builtinId="4"/>
    <cellStyle name="Normal" xfId="0" builtinId="0"/>
    <cellStyle name="Percent" xfId="2" builtinId="5"/>
  </cellStyles>
  <dxfs count="117">
    <dxf>
      <fill>
        <patternFill>
          <bgColor rgb="FFCC99FF"/>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9" tint="0.79998168889431442"/>
        </patternFill>
      </fill>
    </dxf>
    <dxf>
      <fill>
        <patternFill>
          <bgColor rgb="FFCCECFF"/>
        </patternFill>
      </fill>
    </dxf>
    <dxf>
      <fill>
        <patternFill>
          <bgColor rgb="FFFF9966"/>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bgColor theme="7" tint="0.59996337778862885"/>
        </patternFill>
      </fill>
      <border>
        <left style="thin">
          <color rgb="FFFFC000"/>
        </left>
        <right style="thin">
          <color rgb="FFFFC000"/>
        </right>
        <top style="thin">
          <color rgb="FFFFC000"/>
        </top>
        <bottom style="thin">
          <color rgb="FFFFC000"/>
        </bottom>
      </border>
    </dxf>
    <dxf>
      <fill>
        <patternFill>
          <bgColor theme="9" tint="0.79998168889431442"/>
        </patternFill>
      </fill>
      <border>
        <left style="thin">
          <color auto="1"/>
        </left>
        <right style="thin">
          <color auto="1"/>
        </right>
        <top style="thin">
          <color auto="1"/>
        </top>
        <bottom style="thin">
          <color auto="1"/>
        </bottom>
      </border>
    </dxf>
    <dxf>
      <fill>
        <patternFill>
          <bgColor rgb="FFFF5050"/>
        </patternFill>
      </fill>
      <border>
        <left style="thin">
          <color auto="1"/>
        </left>
        <right style="thin">
          <color auto="1"/>
        </right>
        <top style="thin">
          <color auto="1"/>
        </top>
        <bottom style="thin">
          <color auto="1"/>
        </bottom>
      </border>
    </dxf>
    <dxf>
      <font>
        <b/>
        <i val="0"/>
        <strike val="0"/>
        <condense val="0"/>
        <extend val="0"/>
        <outline val="0"/>
        <shadow val="0"/>
        <u val="none"/>
        <vertAlign val="baseline"/>
        <sz val="11"/>
        <color theme="1"/>
        <name val="Calibri"/>
        <scheme val="minor"/>
      </font>
    </dxf>
    <dxf>
      <fill>
        <patternFill patternType="none">
          <fgColor indexed="64"/>
          <bgColor auto="1"/>
        </patternFill>
      </fill>
    </dxf>
    <dxf>
      <fill>
        <patternFill patternType="none">
          <fgColor indexed="64"/>
          <bgColor auto="1"/>
        </patternFill>
      </fill>
    </dxf>
    <dxf>
      <numFmt numFmtId="0" formatCode="General"/>
      <fill>
        <patternFill patternType="none">
          <fgColor indexed="64"/>
          <bgColor indexed="65"/>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style="thin">
          <color theme="6"/>
        </left>
        <right/>
        <top style="thin">
          <color theme="6"/>
        </top>
        <bottom/>
      </border>
    </dxf>
    <dxf>
      <fill>
        <patternFill patternType="none">
          <fgColor indexed="64"/>
          <bgColor auto="1"/>
        </patternFill>
      </fill>
    </dxf>
    <dxf>
      <fill>
        <patternFill patternType="none">
          <fgColor indexed="64"/>
          <bgColor auto="1"/>
        </patternFill>
      </fill>
    </dxf>
    <dxf>
      <numFmt numFmtId="165" formatCode="_(&quot;$&quot;* #,##0_);_(&quot;$&quot;* \(#,##0\);_(&quot;$&quot;* &quot;-&quot;??_);_(@_)"/>
      <fill>
        <patternFill patternType="solid">
          <fgColor indexed="64"/>
          <bgColor theme="9"/>
        </patternFill>
      </fill>
    </dxf>
    <dxf>
      <numFmt numFmtId="165" formatCode="_(&quot;$&quot;* #,##0_);_(&quot;$&quot;* \(#,##0\);_(&quot;$&quot;* &quot;-&quot;??_);_(@_)"/>
      <fill>
        <patternFill patternType="solid">
          <fgColor indexed="64"/>
          <bgColor theme="9"/>
        </patternFill>
      </fill>
    </dxf>
    <dxf>
      <numFmt numFmtId="0" formatCode="General"/>
      <fill>
        <patternFill patternType="solid">
          <fgColor indexed="64"/>
          <bgColor theme="9"/>
        </patternFill>
      </fill>
    </dxf>
    <dxf>
      <font>
        <b/>
      </font>
      <numFmt numFmtId="2" formatCode="0.00"/>
    </dxf>
    <dxf>
      <numFmt numFmtId="0" formatCode="General"/>
    </dxf>
    <dxf>
      <numFmt numFmtId="0" formatCode="General"/>
    </dxf>
    <dxf>
      <numFmt numFmtId="0" formatCode="General"/>
    </dxf>
    <dxf>
      <font>
        <b/>
        <i val="0"/>
      </font>
      <numFmt numFmtId="14" formatCode="0.00%"/>
    </dxf>
    <dxf>
      <numFmt numFmtId="14" formatCode="0.00%"/>
    </dxf>
    <dxf>
      <numFmt numFmtId="14" formatCode="0.00%"/>
    </dxf>
    <dxf>
      <numFmt numFmtId="14" formatCode="0.00%"/>
    </dxf>
    <dxf>
      <numFmt numFmtId="0" formatCode="General"/>
    </dxf>
    <dxf>
      <numFmt numFmtId="164" formatCode="0.0%"/>
    </dxf>
    <dxf>
      <numFmt numFmtId="164" formatCode="0.0%"/>
    </dxf>
    <dxf>
      <font>
        <b val="0"/>
        <i val="0"/>
        <strike val="0"/>
        <condense val="0"/>
        <extend val="0"/>
        <outline val="0"/>
        <shadow val="0"/>
        <u val="none"/>
        <vertAlign val="baseline"/>
        <sz val="11"/>
        <color theme="1"/>
        <name val="Calibri"/>
        <scheme val="minor"/>
      </font>
      <numFmt numFmtId="164" formatCode="0.0%"/>
    </dxf>
    <dxf>
      <numFmt numFmtId="165" formatCode="_(&quot;$&quot;* #,##0_);_(&quot;$&quot;* \(#,##0\);_(&quot;$&quot;* &quot;-&quot;??_);_(@_)"/>
    </dxf>
    <dxf>
      <numFmt numFmtId="165" formatCode="_(&quot;$&quot;* #,##0_);_(&quot;$&quot;* \(#,##0\);_(&quot;$&quot;* &quot;-&quot;??_);_(@_)"/>
    </dxf>
    <dxf>
      <numFmt numFmtId="165" formatCode="_(&quot;$&quot;* #,##0_);_(&quot;$&quot;* \(#,##0\);_(&quot;$&quot;* &quot;-&quot;??_);_(@_)"/>
    </dxf>
    <dxf>
      <alignment horizontal="center" vertical="center" textRotation="0" wrapText="1" indent="0" justifyLastLine="0" shrinkToFit="0" readingOrder="0"/>
    </dxf>
    <dxf>
      <numFmt numFmtId="165" formatCode="_(&quot;$&quot;* #,##0_);_(&quot;$&quot;* \(#,##0\);_(&quot;$&quot;* &quot;-&quot;??_);_(@_)"/>
      <fill>
        <patternFill patternType="solid">
          <fgColor indexed="64"/>
          <bgColor theme="9"/>
        </patternFill>
      </fill>
    </dxf>
    <dxf>
      <numFmt numFmtId="165" formatCode="_(&quot;$&quot;* #,##0_);_(&quot;$&quot;* \(#,##0\);_(&quot;$&quot;* &quot;-&quot;??_);_(@_)"/>
      <fill>
        <patternFill patternType="solid">
          <fgColor indexed="64"/>
          <bgColor theme="9"/>
        </patternFill>
      </fill>
    </dxf>
    <dxf>
      <numFmt numFmtId="0" formatCode="General"/>
      <fill>
        <patternFill patternType="solid">
          <fgColor indexed="64"/>
          <bgColor theme="9"/>
        </patternFill>
      </fill>
    </dxf>
    <dxf>
      <font>
        <b/>
      </font>
      <numFmt numFmtId="2" formatCode="0.00"/>
    </dxf>
    <dxf>
      <numFmt numFmtId="0" formatCode="General"/>
    </dxf>
    <dxf>
      <numFmt numFmtId="0" formatCode="General"/>
    </dxf>
    <dxf>
      <numFmt numFmtId="0" formatCode="General"/>
    </dxf>
    <dxf>
      <font>
        <b/>
        <i val="0"/>
      </font>
      <numFmt numFmtId="14" formatCode="0.00%"/>
    </dxf>
    <dxf>
      <numFmt numFmtId="14" formatCode="0.00%"/>
    </dxf>
    <dxf>
      <numFmt numFmtId="14" formatCode="0.00%"/>
    </dxf>
    <dxf>
      <numFmt numFmtId="14" formatCode="0.00%"/>
    </dxf>
    <dxf>
      <numFmt numFmtId="0" formatCode="General"/>
    </dxf>
    <dxf>
      <numFmt numFmtId="164" formatCode="0.0%"/>
    </dxf>
    <dxf>
      <numFmt numFmtId="164" formatCode="0.0%"/>
    </dxf>
    <dxf>
      <font>
        <b val="0"/>
        <i val="0"/>
        <strike val="0"/>
        <condense val="0"/>
        <extend val="0"/>
        <outline val="0"/>
        <shadow val="0"/>
        <u val="none"/>
        <vertAlign val="baseline"/>
        <sz val="11"/>
        <color theme="1"/>
        <name val="Calibri"/>
        <scheme val="minor"/>
      </font>
      <numFmt numFmtId="164" formatCode="0.0%"/>
    </dxf>
    <dxf>
      <numFmt numFmtId="165" formatCode="_(&quot;$&quot;* #,##0_);_(&quot;$&quot;* \(#,##0\);_(&quot;$&quot;* &quot;-&quot;??_);_(@_)"/>
    </dxf>
    <dxf>
      <numFmt numFmtId="165" formatCode="_(&quot;$&quot;* #,##0_);_(&quot;$&quot;* \(#,##0\);_(&quot;$&quot;* &quot;-&quot;??_);_(@_)"/>
    </dxf>
    <dxf>
      <numFmt numFmtId="165" formatCode="_(&quot;$&quot;* #,##0_);_(&quot;$&quot;* \(#,##0\);_(&quot;$&quot;* &quot;-&quot;??_);_(@_)"/>
    </dxf>
    <dxf>
      <alignment horizontal="center" vertical="center" textRotation="0" wrapText="1" indent="0" justifyLastLine="0" shrinkToFit="0" readingOrder="0"/>
    </dxf>
    <dxf>
      <font>
        <b/>
        <i val="0"/>
        <strike val="0"/>
        <outline val="0"/>
        <shadow val="0"/>
        <u val="none"/>
        <vertAlign val="baseline"/>
        <sz val="11"/>
        <color auto="1"/>
        <name val="Calibri"/>
        <scheme val="minor"/>
      </font>
      <numFmt numFmtId="164" formatCode="0.0%"/>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4" formatCode="0.0%"/>
      <fill>
        <patternFill patternType="solid">
          <fgColor indexed="64"/>
          <bgColor theme="0"/>
        </patternFill>
      </fill>
      <alignment horizontal="general" vertical="bottom" textRotation="0" wrapText="0" indent="0" justifyLastLine="0" shrinkToFit="0" readingOrder="0"/>
    </dxf>
    <dxf>
      <font>
        <b/>
        <i val="0"/>
        <strike val="0"/>
        <condense val="0"/>
        <extend val="0"/>
        <outline val="0"/>
        <shadow val="0"/>
        <u val="none"/>
        <vertAlign val="baseline"/>
        <sz val="11"/>
        <color auto="1"/>
        <name val="Calibri"/>
        <scheme val="minor"/>
      </font>
      <numFmt numFmtId="164" formatCode="0.0%"/>
      <fill>
        <patternFill patternType="solid">
          <fgColor indexed="64"/>
          <bgColor theme="4" tint="0.79998168889431442"/>
        </patternFill>
      </fill>
      <alignment textRotation="0" wrapText="1" indent="0" justifyLastLine="0" shrinkToFit="0" readingOrder="0"/>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i val="0"/>
        <strike val="0"/>
        <condense val="0"/>
        <extend val="0"/>
        <outline val="0"/>
        <shadow val="0"/>
        <u val="none"/>
        <vertAlign val="baseline"/>
        <sz val="11"/>
        <color theme="1"/>
        <name val="Calibri"/>
        <scheme val="minor"/>
      </font>
      <numFmt numFmtId="164" formatCode="0.0%"/>
      <fill>
        <patternFill patternType="solid">
          <fgColor indexed="64"/>
          <bgColor theme="4" tint="0.79998168889431442"/>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164" formatCode="0.0%"/>
      <fill>
        <patternFill patternType="solid">
          <fgColor indexed="64"/>
          <bgColor theme="0"/>
        </patternFill>
      </fill>
    </dxf>
    <dxf>
      <font>
        <b/>
        <i val="0"/>
        <strike val="0"/>
        <outline val="0"/>
        <shadow val="0"/>
        <u val="none"/>
        <vertAlign val="baseline"/>
        <sz val="11"/>
        <color auto="1"/>
        <name val="Calibri"/>
        <scheme val="minor"/>
      </font>
      <numFmt numFmtId="165" formatCode="_(&quot;$&quot;* #,##0_);_(&quot;$&quot;* \(#,##0\);_(&quot;$&quot;* &quot;-&quot;??_);_(@_)"/>
      <fill>
        <patternFill patternType="solid">
          <fgColor indexed="64"/>
          <bgColor theme="4" tint="0.79998168889431442"/>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dxf>
    <dxf>
      <font>
        <b/>
        <i val="0"/>
        <strike val="0"/>
        <condense val="0"/>
        <extend val="0"/>
        <outline val="0"/>
        <shadow val="0"/>
        <u val="none"/>
        <vertAlign val="baseline"/>
        <sz val="11"/>
        <color auto="1"/>
        <name val="Calibri"/>
        <scheme val="minor"/>
      </font>
      <numFmt numFmtId="165" formatCode="_(&quot;$&quot;* #,##0_);_(&quot;$&quot;* \(#,##0\);_(&quot;$&quot;* &quot;-&quot;??_);_(@_)"/>
      <fill>
        <patternFill patternType="solid">
          <fgColor indexed="64"/>
          <bgColor theme="4" tint="0.79998168889431442"/>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dxf>
    <dxf>
      <font>
        <strike val="0"/>
        <outline val="0"/>
        <shadow val="0"/>
        <u val="none"/>
        <vertAlign val="baseline"/>
        <sz val="11"/>
        <color auto="1"/>
        <name val="Calibri"/>
        <scheme val="minor"/>
      </font>
      <numFmt numFmtId="0" formatCode="General"/>
      <fill>
        <patternFill patternType="solid">
          <fgColor indexed="64"/>
          <bgColor theme="0"/>
        </patternFill>
      </fill>
      <alignment horizontal="general" vertical="bottom" textRotation="0" wrapText="0" indent="0" justifyLastLine="0" shrinkToFit="0" readingOrder="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dxf>
    <dxf>
      <font>
        <b/>
        <i val="0"/>
        <strike val="0"/>
        <condense val="0"/>
        <extend val="0"/>
        <outline val="0"/>
        <shadow val="0"/>
        <u val="none"/>
        <vertAlign val="baseline"/>
        <sz val="11"/>
        <color auto="1"/>
        <name val="Calibri"/>
        <scheme val="minor"/>
      </font>
      <numFmt numFmtId="165" formatCode="_(&quot;$&quot;* #,##0_);_(&quot;$&quot;* \(#,##0\);_(&quot;$&quot;* &quot;-&quot;??_);_(@_)"/>
      <fill>
        <patternFill patternType="solid">
          <fgColor indexed="64"/>
          <bgColor theme="4" tint="0.79998168889431442"/>
        </patternFill>
      </fill>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protection locked="0" hidden="0"/>
    </dxf>
    <dxf>
      <font>
        <strike val="0"/>
        <outline val="0"/>
        <shadow val="0"/>
        <u val="none"/>
        <vertAlign val="baseline"/>
        <sz val="11"/>
        <color auto="1"/>
        <name val="Calibri"/>
        <scheme val="minor"/>
      </font>
      <numFmt numFmtId="0" formatCode="General"/>
      <fill>
        <patternFill patternType="solid">
          <fgColor indexed="64"/>
          <bgColor theme="0"/>
        </patternFill>
      </fill>
      <alignment horizontal="general" vertical="bottom" textRotation="0" wrapText="0" indent="0" justifyLastLine="0" shrinkToFit="0" readingOrder="0"/>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protection locked="0" hidden="0"/>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protection locked="0" hidden="0"/>
    </dxf>
    <dxf>
      <font>
        <b val="0"/>
        <i val="0"/>
        <strike val="0"/>
        <condense val="0"/>
        <extend val="0"/>
        <outline val="0"/>
        <shadow val="0"/>
        <u val="none"/>
        <vertAlign val="baseline"/>
        <sz val="11"/>
        <color auto="1"/>
        <name val="Calibri"/>
        <scheme val="minor"/>
      </font>
      <fill>
        <patternFill patternType="solid">
          <fgColor indexed="64"/>
          <bgColor theme="0"/>
        </patternFill>
      </fill>
      <protection locked="0" hidden="0"/>
    </dxf>
    <dxf>
      <font>
        <b val="0"/>
        <strike val="0"/>
        <outline val="0"/>
        <shadow val="0"/>
        <u val="none"/>
        <vertAlign val="baseline"/>
        <sz val="11"/>
        <color auto="1"/>
        <name val="Calibri"/>
        <scheme val="minor"/>
      </font>
      <fill>
        <patternFill patternType="solid">
          <fgColor indexed="64"/>
          <bgColor theme="7" tint="0.59999389629810485"/>
        </patternFill>
      </fill>
      <alignment horizontal="general" vertical="bottom" textRotation="0" wrapText="0" indent="0" justifyLastLine="0" shrinkToFit="0" readingOrder="0"/>
    </dxf>
    <dxf>
      <font>
        <strike val="0"/>
        <outline val="0"/>
        <shadow val="0"/>
        <u val="none"/>
        <vertAlign val="baseline"/>
        <sz val="11"/>
        <color auto="1"/>
        <name val="Calibri"/>
        <scheme val="none"/>
      </font>
      <alignment horizontal="general" vertical="bottom" textRotation="0" wrapText="0" indent="0" justifyLastLine="0" shrinkToFit="0" readingOrder="0"/>
    </dxf>
    <dxf>
      <font>
        <strike val="0"/>
        <outline val="0"/>
        <shadow val="0"/>
        <u val="none"/>
        <vertAlign val="baseline"/>
        <sz val="11"/>
        <color auto="1"/>
        <name val="Calibri"/>
        <scheme val="minor"/>
      </font>
      <alignment horizontal="center" vertical="center" textRotation="0" wrapText="1" indent="0" justifyLastLine="0" shrinkToFit="0" readingOrder="0"/>
    </dxf>
    <dxf>
      <fill>
        <patternFill patternType="solid">
          <fgColor indexed="64"/>
          <bgColor theme="4" tint="0.79998168889431442"/>
        </patternFill>
      </fill>
    </dxf>
    <dxf>
      <fill>
        <patternFill patternType="solid">
          <fgColor indexed="64"/>
          <bgColor theme="7" tint="0.59999389629810485"/>
        </patternFill>
      </fill>
    </dxf>
    <dxf>
      <fill>
        <patternFill patternType="solid">
          <fgColor indexed="64"/>
          <bgColor theme="4" tint="0.79998168889431442"/>
        </patternFill>
      </fill>
    </dxf>
    <dxf>
      <font>
        <b val="0"/>
        <i val="0"/>
        <strike val="0"/>
        <condense val="0"/>
        <extend val="0"/>
        <outline val="0"/>
        <shadow val="0"/>
        <u val="none"/>
        <vertAlign val="baseline"/>
        <sz val="11"/>
        <color theme="1"/>
        <name val="Calibri"/>
        <scheme val="minor"/>
      </font>
      <numFmt numFmtId="164" formatCode="0.0%"/>
      <fill>
        <patternFill patternType="solid">
          <fgColor indexed="64"/>
          <bgColor theme="7" tint="0.59999389629810485"/>
        </patternFill>
      </fill>
    </dxf>
    <dxf>
      <numFmt numFmtId="164" formatCode="0.0%"/>
      <fill>
        <patternFill patternType="solid">
          <fgColor indexed="64"/>
          <bgColor theme="4" tint="0.79998168889431442"/>
        </patternFill>
      </fill>
    </dxf>
    <dxf>
      <font>
        <b val="0"/>
        <i val="0"/>
        <strike val="0"/>
        <condense val="0"/>
        <extend val="0"/>
        <outline val="0"/>
        <shadow val="0"/>
        <u val="none"/>
        <vertAlign val="baseline"/>
        <sz val="11"/>
        <color theme="1"/>
        <name val="Calibri"/>
        <scheme val="minor"/>
      </font>
      <numFmt numFmtId="164" formatCode="0.0%"/>
      <fill>
        <patternFill patternType="solid">
          <fgColor indexed="64"/>
          <bgColor theme="7" tint="0.59999389629810485"/>
        </patternFill>
      </fill>
    </dxf>
    <dxf>
      <font>
        <b val="0"/>
        <i val="0"/>
        <strike val="0"/>
        <condense val="0"/>
        <extend val="0"/>
        <outline val="0"/>
        <shadow val="0"/>
        <u val="none"/>
        <vertAlign val="baseline"/>
        <sz val="11"/>
        <color theme="1"/>
        <name val="Calibri"/>
        <scheme val="minor"/>
      </font>
      <numFmt numFmtId="164" formatCode="0.0%"/>
      <fill>
        <patternFill patternType="solid">
          <fgColor indexed="64"/>
          <bgColor theme="4" tint="0.79998168889431442"/>
        </patternFill>
      </fill>
    </dxf>
    <dxf>
      <fill>
        <patternFill patternType="solid">
          <fgColor indexed="64"/>
          <bgColor theme="7" tint="0.59999389629810485"/>
        </patternFill>
      </fill>
    </dxf>
    <dxf>
      <numFmt numFmtId="164" formatCode="0.0%"/>
      <fill>
        <patternFill patternType="solid">
          <fgColor indexed="64"/>
          <bgColor theme="4" tint="0.79998168889431442"/>
        </patternFill>
      </fill>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dxf>
    <dxf>
      <numFmt numFmtId="165" formatCode="_(&quot;$&quot;* #,##0_);_(&quot;$&quot;* \(#,##0\);_(&quot;$&quot;* &quot;-&quot;??_);_(@_)"/>
      <fill>
        <patternFill patternType="solid">
          <fgColor indexed="64"/>
          <bgColor theme="4" tint="0.79998168889431442"/>
        </patternFill>
      </fill>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dxf>
    <dxf>
      <font>
        <b val="0"/>
        <i val="0"/>
      </font>
      <numFmt numFmtId="165" formatCode="_(&quot;$&quot;* #,##0_);_(&quot;$&quot;* \(#,##0\);_(&quot;$&quot;* &quot;-&quot;??_);_(@_)"/>
      <fill>
        <patternFill patternType="solid">
          <fgColor indexed="64"/>
          <bgColor theme="4" tint="0.79998168889431442"/>
        </patternFill>
      </fill>
    </dxf>
    <dxf>
      <font>
        <b val="0"/>
        <i val="0"/>
        <strike val="0"/>
        <condense val="0"/>
        <extend val="0"/>
        <outline val="0"/>
        <shadow val="0"/>
        <u val="none"/>
        <vertAlign val="baseline"/>
        <sz val="11"/>
        <color theme="1"/>
        <name val="Calibri"/>
        <scheme val="minor"/>
      </font>
      <numFmt numFmtId="165" formatCode="_(&quot;$&quot;* #,##0_);_(&quot;$&quot;* \(#,##0\);_(&quot;$&quot;* &quot;-&quot;??_);_(@_)"/>
      <fill>
        <patternFill patternType="solid">
          <fgColor indexed="64"/>
          <bgColor theme="7" tint="0.59999389629810485"/>
        </patternFill>
      </fill>
    </dxf>
    <dxf>
      <font>
        <b val="0"/>
        <i val="0"/>
      </font>
      <numFmt numFmtId="165" formatCode="_(&quot;$&quot;* #,##0_);_(&quot;$&quot;* \(#,##0\);_(&quot;$&quot;* &quot;-&quot;??_);_(@_)"/>
      <fill>
        <patternFill patternType="solid">
          <fgColor indexed="64"/>
          <bgColor theme="4" tint="0.79998168889431442"/>
        </patternFill>
      </fill>
    </dxf>
    <dxf>
      <fill>
        <patternFill patternType="solid">
          <fgColor indexed="64"/>
          <bgColor theme="7" tint="0.59999389629810485"/>
        </patternFill>
      </fill>
    </dxf>
  </dxfs>
  <tableStyles count="0" defaultTableStyle="TableStyleMedium2" defaultPivotStyle="PivotStyleLight16"/>
  <colors>
    <mruColors>
      <color rgb="FFA50021"/>
      <color rgb="FF9966FF"/>
      <color rgb="FFFDD7D7"/>
      <color rgb="FFFEDAF4"/>
      <color rgb="FFCCECFF"/>
      <color rgb="FFCC99FF"/>
      <color rgb="FFFF99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9</xdr:col>
      <xdr:colOff>213360</xdr:colOff>
      <xdr:row>7</xdr:row>
      <xdr:rowOff>167640</xdr:rowOff>
    </xdr:from>
    <xdr:ext cx="184731" cy="264560"/>
    <xdr:sp macro="" textlink="">
      <xdr:nvSpPr>
        <xdr:cNvPr id="3" name="TextBox 2">
          <a:extLst>
            <a:ext uri="{FF2B5EF4-FFF2-40B4-BE49-F238E27FC236}">
              <a16:creationId xmlns:a16="http://schemas.microsoft.com/office/drawing/2014/main" xmlns="" id="{00000000-0008-0000-0600-000003000000}"/>
            </a:ext>
          </a:extLst>
        </xdr:cNvPr>
        <xdr:cNvSpPr txBox="1"/>
      </xdr:nvSpPr>
      <xdr:spPr>
        <a:xfrm>
          <a:off x="5699760" y="8991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7620</xdr:colOff>
      <xdr:row>0</xdr:row>
      <xdr:rowOff>7620</xdr:rowOff>
    </xdr:from>
    <xdr:to>
      <xdr:col>14</xdr:col>
      <xdr:colOff>68580</xdr:colOff>
      <xdr:row>149</xdr:row>
      <xdr:rowOff>45720</xdr:rowOff>
    </xdr:to>
    <xdr:sp macro="" textlink="">
      <xdr:nvSpPr>
        <xdr:cNvPr id="4" name="TextBox 3">
          <a:extLst>
            <a:ext uri="{FF2B5EF4-FFF2-40B4-BE49-F238E27FC236}">
              <a16:creationId xmlns:a16="http://schemas.microsoft.com/office/drawing/2014/main" xmlns="" id="{00000000-0008-0000-0600-000004000000}"/>
            </a:ext>
          </a:extLst>
        </xdr:cNvPr>
        <xdr:cNvSpPr txBox="1"/>
      </xdr:nvSpPr>
      <xdr:spPr>
        <a:xfrm>
          <a:off x="7620" y="7620"/>
          <a:ext cx="8595360" cy="272872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a:t>
          </a:r>
          <a:r>
            <a:rPr lang="en-US" sz="1100" baseline="0"/>
            <a:t> update the framework, you will need:</a:t>
          </a:r>
          <a:br>
            <a:rPr lang="en-US" sz="1100" baseline="0"/>
          </a:br>
          <a:r>
            <a:rPr lang="en-US" sz="1100" baseline="0"/>
            <a:t>1. Data tables from data.census.gov (American Community Survey)</a:t>
          </a:r>
          <a:br>
            <a:rPr lang="en-US" sz="1100" baseline="0"/>
          </a:br>
          <a:r>
            <a:rPr lang="en-US" sz="1100" baseline="0"/>
            <a:t>2. Updated fees from RUBA</a:t>
          </a:r>
          <a:br>
            <a:rPr lang="en-US" sz="1100" baseline="0"/>
          </a:br>
          <a:r>
            <a:rPr lang="en-US" sz="1100" baseline="0"/>
            <a:t/>
          </a:r>
          <a:br>
            <a:rPr lang="en-US" sz="1100" baseline="0"/>
          </a:br>
          <a:r>
            <a:rPr lang="en-US" sz="1100" b="1" i="0" baseline="0"/>
            <a:t>Data from data.census.gov:</a:t>
          </a:r>
          <a:r>
            <a:rPr lang="en-US" sz="1100" baseline="0"/>
            <a:t/>
          </a:r>
          <a:br>
            <a:rPr lang="en-US" sz="1100" baseline="0"/>
          </a:br>
          <a:r>
            <a:rPr lang="en-US" sz="1100" b="0" i="0" baseline="0"/>
            <a:t>Tables:     Information:</a:t>
          </a:r>
          <a:r>
            <a:rPr lang="en-US" sz="1100" b="0" i="1" baseline="0"/>
            <a:t/>
          </a:r>
          <a:br>
            <a:rPr lang="en-US" sz="1100" b="0" i="1" baseline="0"/>
          </a:br>
          <a:r>
            <a:rPr lang="en-US" sz="1100" b="0" i="1" baseline="0"/>
            <a:t>B19080 - Income Quintiles</a:t>
          </a:r>
          <a:br>
            <a:rPr lang="en-US" sz="1100" b="0" i="1" baseline="0"/>
          </a:br>
          <a:r>
            <a:rPr lang="en-US" sz="1100" b="0" i="1" baseline="0"/>
            <a:t>S2201 - SNAP and Poverty Level</a:t>
          </a:r>
          <a:br>
            <a:rPr lang="en-US" sz="1100" b="0" i="1" baseline="0"/>
          </a:br>
          <a:r>
            <a:rPr lang="en-US" sz="1100" b="0" i="1" baseline="0"/>
            <a:t>S2303 - Full Time Employment</a:t>
          </a:r>
          <a:br>
            <a:rPr lang="en-US" sz="1100" b="0" i="1" baseline="0"/>
          </a:br>
          <a:r>
            <a:rPr lang="en-US" sz="1100" b="0" i="1" baseline="0"/>
            <a:t/>
          </a:r>
          <a:br>
            <a:rPr lang="en-US" sz="1100" b="0" i="1" baseline="0"/>
          </a:br>
          <a:r>
            <a:rPr lang="en-US" sz="1100" b="0" i="0" baseline="0"/>
            <a:t>There is a detailed manual on how to get information from the census website. Below is an overview of the steps to update this excel sheet once you have the information.</a:t>
          </a:r>
          <a:br>
            <a:rPr lang="en-US" sz="1100" b="0" i="0" baseline="0"/>
          </a:br>
          <a:r>
            <a:rPr lang="en-US" sz="1100" b="0" i="0" baseline="0"/>
            <a:t/>
          </a:r>
          <a:br>
            <a:rPr lang="en-US" sz="1100" b="0" i="0" baseline="0"/>
          </a:br>
          <a:r>
            <a:rPr lang="en-US" sz="1100" b="1" i="0" baseline="0"/>
            <a:t>Things to keep in mind:</a:t>
          </a:r>
          <a:r>
            <a:rPr lang="en-US" sz="1100" b="0" i="0" baseline="0"/>
            <a:t/>
          </a:r>
          <a:br>
            <a:rPr lang="en-US" sz="1100" b="0" i="0" baseline="0"/>
          </a:br>
          <a:r>
            <a:rPr lang="en-US" sz="1100" b="0" i="0" baseline="0"/>
            <a:t>1. The </a:t>
          </a:r>
          <a:r>
            <a:rPr lang="en-US" sz="1100" b="0" i="0" baseline="0">
              <a:solidFill>
                <a:srgbClr val="C00000"/>
              </a:solidFill>
            </a:rPr>
            <a:t>Community Info </a:t>
          </a:r>
          <a:r>
            <a:rPr lang="en-US" sz="1100" b="0" i="0" baseline="0"/>
            <a:t>tab is linked to the Affordability Framework tab, which is what everyone sees. Only make changes in the Community Info tab if you are ADDING communities. </a:t>
          </a:r>
          <a:br>
            <a:rPr lang="en-US" sz="1100" b="0" i="0" baseline="0"/>
          </a:br>
          <a:r>
            <a:rPr lang="en-US" sz="1100" b="0" i="0" baseline="0"/>
            <a:t>2. To update the excel, you will put information in the </a:t>
          </a:r>
          <a:r>
            <a:rPr lang="en-US" sz="1100" b="0" i="0" baseline="0">
              <a:solidFill>
                <a:schemeClr val="accent4">
                  <a:lumMod val="50000"/>
                </a:schemeClr>
              </a:solidFill>
            </a:rPr>
            <a:t>Update Information </a:t>
          </a:r>
          <a:r>
            <a:rPr lang="en-US" sz="1100" b="0" i="0" baseline="0">
              <a:solidFill>
                <a:schemeClr val="accent6">
                  <a:lumMod val="50000"/>
                </a:schemeClr>
              </a:solidFill>
            </a:rPr>
            <a:t>Here </a:t>
          </a:r>
          <a:r>
            <a:rPr lang="en-US" sz="1100" b="0" i="0" baseline="0"/>
            <a:t>tab. </a:t>
          </a:r>
          <a:br>
            <a:rPr lang="en-US" sz="1100" b="0" i="0" baseline="0"/>
          </a:br>
          <a:r>
            <a:rPr lang="en-US" sz="1100" b="0" i="0" baseline="0"/>
            <a:t/>
          </a:r>
          <a:br>
            <a:rPr lang="en-US" sz="1100" b="0" i="0" baseline="0"/>
          </a:br>
          <a:r>
            <a:rPr lang="en-US" sz="1100" b="0" i="0" baseline="0"/>
            <a:t/>
          </a:r>
          <a:br>
            <a:rPr lang="en-US" sz="1100" b="0" i="0" baseline="0"/>
          </a:br>
          <a:r>
            <a:rPr lang="en-US" sz="1100" b="0" i="0" baseline="0"/>
            <a:t/>
          </a:r>
          <a:br>
            <a:rPr lang="en-US" sz="1100" b="0" i="0" baseline="0"/>
          </a:br>
          <a:r>
            <a:rPr lang="en-US" sz="1100" b="0" i="0" baseline="0"/>
            <a:t/>
          </a:r>
          <a:br>
            <a:rPr lang="en-US" sz="1100" b="0" i="0" baseline="0"/>
          </a:br>
          <a:r>
            <a:rPr lang="en-US" sz="1100" b="0" i="0" baseline="0"/>
            <a:t/>
          </a:r>
          <a:br>
            <a:rPr lang="en-US" sz="1100" b="0" i="0" baseline="0"/>
          </a:br>
          <a:r>
            <a:rPr lang="en-US" sz="1100" b="0" i="0" baseline="0"/>
            <a:t/>
          </a:r>
          <a:br>
            <a:rPr lang="en-US" sz="1100" b="0" i="0" baseline="0"/>
          </a:br>
          <a:r>
            <a:rPr lang="en-US" sz="1100" b="0" i="0" baseline="0"/>
            <a:t/>
          </a:r>
          <a:br>
            <a:rPr lang="en-US" sz="1100" b="0" i="0" baseline="0"/>
          </a:br>
          <a:r>
            <a:rPr lang="en-US" sz="1100" b="0" i="0" baseline="0"/>
            <a:t/>
          </a:r>
          <a:br>
            <a:rPr lang="en-US" sz="1100" b="0" i="0" baseline="0"/>
          </a:br>
          <a:r>
            <a:rPr lang="en-US" sz="1100" b="0" i="0" baseline="0"/>
            <a:t/>
          </a:r>
          <a:br>
            <a:rPr lang="en-US" sz="1100" b="0" i="0" baseline="0"/>
          </a:br>
          <a:r>
            <a:rPr lang="en-US" sz="1100" b="0" i="0" baseline="0"/>
            <a:t/>
          </a:r>
          <a:br>
            <a:rPr lang="en-US" sz="1100" b="0" i="0" baseline="0"/>
          </a:br>
          <a:r>
            <a:rPr lang="en-US" sz="1100" b="0" i="0" baseline="0"/>
            <a:t/>
          </a:r>
          <a:br>
            <a:rPr lang="en-US" sz="1100" b="0" i="0" baseline="0"/>
          </a:br>
          <a:endParaRPr lang="en-US" sz="1100" b="0" i="0" baseline="0"/>
        </a:p>
        <a:p>
          <a:endParaRPr lang="en-US" sz="1100" b="0" i="0" baseline="0">
            <a:solidFill>
              <a:schemeClr val="accent4">
                <a:lumMod val="50000"/>
              </a:schemeClr>
            </a:solidFill>
          </a:endParaRPr>
        </a:p>
        <a:p>
          <a:endParaRPr lang="en-US" sz="1100" b="0" i="0" baseline="0">
            <a:solidFill>
              <a:schemeClr val="accent4">
                <a:lumMod val="50000"/>
              </a:schemeClr>
            </a:solidFill>
          </a:endParaRPr>
        </a:p>
        <a:p>
          <a:endParaRPr lang="en-US" sz="1100" b="0" i="0" baseline="0">
            <a:solidFill>
              <a:schemeClr val="accent4">
                <a:lumMod val="50000"/>
              </a:schemeClr>
            </a:solidFill>
          </a:endParaRPr>
        </a:p>
        <a:p>
          <a:endParaRPr lang="en-US" sz="1100" b="0" i="0" baseline="0">
            <a:solidFill>
              <a:schemeClr val="accent4">
                <a:lumMod val="50000"/>
              </a:schemeClr>
            </a:solidFill>
          </a:endParaRPr>
        </a:p>
        <a:p>
          <a:endParaRPr lang="en-US" sz="1100" b="0" i="0" baseline="0">
            <a:solidFill>
              <a:schemeClr val="accent4">
                <a:lumMod val="50000"/>
              </a:schemeClr>
            </a:solidFill>
          </a:endParaRPr>
        </a:p>
        <a:p>
          <a:endParaRPr lang="en-US" sz="1100" b="0" i="0" baseline="0">
            <a:solidFill>
              <a:schemeClr val="accent4">
                <a:lumMod val="50000"/>
              </a:schemeClr>
            </a:solidFill>
          </a:endParaRPr>
        </a:p>
        <a:p>
          <a:r>
            <a:rPr lang="en-US" sz="1100" b="0" i="0" baseline="0">
              <a:solidFill>
                <a:schemeClr val="accent4">
                  <a:lumMod val="50000"/>
                </a:schemeClr>
              </a:solidFill>
            </a:rPr>
            <a:t>Up</a:t>
          </a:r>
          <a:r>
            <a:rPr lang="en-US" sz="1100" b="0" i="0" baseline="0">
              <a:solidFill>
                <a:schemeClr val="accent4">
                  <a:lumMod val="50000"/>
                </a:schemeClr>
              </a:solidFill>
              <a:effectLst/>
              <a:latin typeface="+mn-lt"/>
              <a:ea typeface="+mn-ea"/>
              <a:cs typeface="+mn-cs"/>
            </a:rPr>
            <a:t>date Information Here </a:t>
          </a:r>
          <a:r>
            <a:rPr lang="en-US" sz="1100" b="0" i="0" baseline="0">
              <a:solidFill>
                <a:schemeClr val="dk1"/>
              </a:solidFill>
              <a:effectLst/>
              <a:latin typeface="+mn-lt"/>
              <a:ea typeface="+mn-ea"/>
              <a:cs typeface="+mn-cs"/>
            </a:rPr>
            <a:t>tab: </a:t>
          </a:r>
          <a:r>
            <a:rPr lang="en-US" sz="1100" b="0" i="0" baseline="0"/>
            <a:t/>
          </a:r>
          <a:br>
            <a:rPr lang="en-US" sz="1100" b="0" i="0" baseline="0"/>
          </a:br>
          <a:r>
            <a:rPr lang="en-US" sz="1100" b="0" i="0" baseline="0"/>
            <a:t>1. The </a:t>
          </a:r>
          <a:r>
            <a:rPr lang="en-US" sz="1100" b="0" i="0" baseline="0">
              <a:solidFill>
                <a:schemeClr val="accent1">
                  <a:lumMod val="75000"/>
                </a:schemeClr>
              </a:solidFill>
              <a:effectLst/>
              <a:latin typeface="+mn-lt"/>
              <a:ea typeface="+mn-ea"/>
              <a:cs typeface="+mn-cs"/>
            </a:rPr>
            <a:t>blue</a:t>
          </a:r>
          <a:r>
            <a:rPr lang="en-US" sz="1100" b="0" i="0" baseline="0">
              <a:solidFill>
                <a:schemeClr val="accent1">
                  <a:lumMod val="50000"/>
                </a:schemeClr>
              </a:solidFill>
              <a:effectLst/>
              <a:latin typeface="+mn-lt"/>
              <a:ea typeface="+mn-ea"/>
              <a:cs typeface="+mn-cs"/>
            </a:rPr>
            <a:t> </a:t>
          </a:r>
          <a:r>
            <a:rPr lang="en-US" sz="1100" b="0" i="0" baseline="0">
              <a:solidFill>
                <a:sysClr val="windowText" lastClr="000000"/>
              </a:solidFill>
              <a:effectLst/>
              <a:latin typeface="+mn-lt"/>
              <a:ea typeface="+mn-ea"/>
              <a:cs typeface="+mn-cs"/>
            </a:rPr>
            <a:t>columns are tabulated from the information in this tab and update automatically. The blue columns contain formula to calculate averages.  If you increase the number of communities, remember to drag the formula all the way down. </a:t>
          </a:r>
          <a:endParaRPr lang="en-US" sz="1100" b="1" i="1" u="sng" baseline="0">
            <a:solidFill>
              <a:schemeClr val="dk1"/>
            </a:solidFill>
            <a:effectLst/>
            <a:latin typeface="+mn-lt"/>
            <a:ea typeface="+mn-ea"/>
            <a:cs typeface="+mn-cs"/>
          </a:endParaRPr>
        </a:p>
        <a:p>
          <a:r>
            <a:rPr lang="en-US" sz="1100" b="0" i="0" u="none" baseline="0">
              <a:solidFill>
                <a:schemeClr val="dk1"/>
              </a:solidFill>
              <a:effectLst/>
              <a:latin typeface="+mn-lt"/>
              <a:ea typeface="+mn-ea"/>
              <a:cs typeface="+mn-cs"/>
            </a:rPr>
            <a:t>2. The columns with black headers and </a:t>
          </a:r>
          <a:r>
            <a:rPr lang="en-US" sz="1100" b="0" i="0" u="none" baseline="0">
              <a:solidFill>
                <a:srgbClr val="C00000"/>
              </a:solidFill>
              <a:effectLst/>
              <a:latin typeface="+mn-lt"/>
              <a:ea typeface="+mn-ea"/>
              <a:cs typeface="+mn-cs"/>
            </a:rPr>
            <a:t>red</a:t>
          </a:r>
          <a:r>
            <a:rPr lang="en-US" sz="1100" b="0" i="0" u="none" baseline="0">
              <a:solidFill>
                <a:schemeClr val="dk1"/>
              </a:solidFill>
              <a:effectLst/>
              <a:latin typeface="+mn-lt"/>
              <a:ea typeface="+mn-ea"/>
              <a:cs typeface="+mn-cs"/>
            </a:rPr>
            <a:t> headers are the ones that need to be updated. </a:t>
          </a:r>
          <a:br>
            <a:rPr lang="en-US" sz="1100" b="0" i="0" u="none" baseline="0">
              <a:solidFill>
                <a:schemeClr val="dk1"/>
              </a:solidFill>
              <a:effectLst/>
              <a:latin typeface="+mn-lt"/>
              <a:ea typeface="+mn-ea"/>
              <a:cs typeface="+mn-cs"/>
            </a:rPr>
          </a:br>
          <a:r>
            <a:rPr lang="en-US" sz="1100" b="0" i="0" u="none" baseline="0">
              <a:solidFill>
                <a:schemeClr val="dk1"/>
              </a:solidFill>
              <a:effectLst/>
              <a:latin typeface="+mn-lt"/>
              <a:ea typeface="+mn-ea"/>
              <a:cs typeface="+mn-cs"/>
            </a:rPr>
            <a:t/>
          </a:r>
          <a:br>
            <a:rPr lang="en-US" sz="1100" b="0" i="0" u="none" baseline="0">
              <a:solidFill>
                <a:schemeClr val="dk1"/>
              </a:solidFill>
              <a:effectLst/>
              <a:latin typeface="+mn-lt"/>
              <a:ea typeface="+mn-ea"/>
              <a:cs typeface="+mn-cs"/>
            </a:rPr>
          </a:br>
          <a:r>
            <a:rPr lang="en-US" sz="1100" b="0" i="0" u="none" baseline="0">
              <a:solidFill>
                <a:schemeClr val="dk1"/>
              </a:solidFill>
              <a:effectLst/>
              <a:latin typeface="+mn-lt"/>
              <a:ea typeface="+mn-ea"/>
              <a:cs typeface="+mn-cs"/>
            </a:rPr>
            <a:t/>
          </a:r>
          <a:br>
            <a:rPr lang="en-US" sz="1100" b="0" i="0" u="none" baseline="0">
              <a:solidFill>
                <a:schemeClr val="dk1"/>
              </a:solidFill>
              <a:effectLst/>
              <a:latin typeface="+mn-lt"/>
              <a:ea typeface="+mn-ea"/>
              <a:cs typeface="+mn-cs"/>
            </a:rPr>
          </a:br>
          <a:r>
            <a:rPr lang="en-US" sz="1100" b="0" i="0" u="none" baseline="0">
              <a:solidFill>
                <a:schemeClr val="dk1"/>
              </a:solidFill>
              <a:effectLst/>
              <a:latin typeface="+mn-lt"/>
              <a:ea typeface="+mn-ea"/>
              <a:cs typeface="+mn-cs"/>
            </a:rPr>
            <a:t/>
          </a:r>
          <a:br>
            <a:rPr lang="en-US" sz="1100" b="0" i="0" u="none" baseline="0">
              <a:solidFill>
                <a:schemeClr val="dk1"/>
              </a:solidFill>
              <a:effectLst/>
              <a:latin typeface="+mn-lt"/>
              <a:ea typeface="+mn-ea"/>
              <a:cs typeface="+mn-cs"/>
            </a:rPr>
          </a:br>
          <a:r>
            <a:rPr lang="en-US" sz="1100" b="0" i="0" u="none" baseline="0">
              <a:solidFill>
                <a:schemeClr val="dk1"/>
              </a:solidFill>
              <a:effectLst/>
              <a:latin typeface="+mn-lt"/>
              <a:ea typeface="+mn-ea"/>
              <a:cs typeface="+mn-cs"/>
            </a:rPr>
            <a:t/>
          </a:r>
          <a:br>
            <a:rPr lang="en-US" sz="1100" b="0" i="0" u="none" baseline="0">
              <a:solidFill>
                <a:schemeClr val="dk1"/>
              </a:solidFill>
              <a:effectLst/>
              <a:latin typeface="+mn-lt"/>
              <a:ea typeface="+mn-ea"/>
              <a:cs typeface="+mn-cs"/>
            </a:rPr>
          </a:br>
          <a:r>
            <a:rPr lang="en-US" sz="1100" b="0" i="0" u="none" baseline="0">
              <a:solidFill>
                <a:schemeClr val="dk1"/>
              </a:solidFill>
              <a:effectLst/>
              <a:latin typeface="+mn-lt"/>
              <a:ea typeface="+mn-ea"/>
              <a:cs typeface="+mn-cs"/>
            </a:rPr>
            <a:t/>
          </a:r>
          <a:br>
            <a:rPr lang="en-US" sz="1100" b="0" i="0" u="none" baseline="0">
              <a:solidFill>
                <a:schemeClr val="dk1"/>
              </a:solidFill>
              <a:effectLst/>
              <a:latin typeface="+mn-lt"/>
              <a:ea typeface="+mn-ea"/>
              <a:cs typeface="+mn-cs"/>
            </a:rPr>
          </a:br>
          <a:r>
            <a:rPr lang="en-US" sz="1100" b="0" i="0" u="none" baseline="0">
              <a:solidFill>
                <a:schemeClr val="dk1"/>
              </a:solidFill>
              <a:effectLst/>
              <a:latin typeface="+mn-lt"/>
              <a:ea typeface="+mn-ea"/>
              <a:cs typeface="+mn-cs"/>
            </a:rPr>
            <a:t/>
          </a:r>
          <a:br>
            <a:rPr lang="en-US" sz="1100" b="0" i="0" u="none" baseline="0">
              <a:solidFill>
                <a:schemeClr val="dk1"/>
              </a:solidFill>
              <a:effectLst/>
              <a:latin typeface="+mn-lt"/>
              <a:ea typeface="+mn-ea"/>
              <a:cs typeface="+mn-cs"/>
            </a:rPr>
          </a:br>
          <a:r>
            <a:rPr lang="en-US" sz="1100" b="0" i="0" u="none" baseline="0">
              <a:solidFill>
                <a:schemeClr val="dk1"/>
              </a:solidFill>
              <a:effectLst/>
              <a:latin typeface="+mn-lt"/>
              <a:ea typeface="+mn-ea"/>
              <a:cs typeface="+mn-cs"/>
            </a:rPr>
            <a:t/>
          </a:r>
          <a:br>
            <a:rPr lang="en-US" sz="1100" b="0" i="0" u="none" baseline="0">
              <a:solidFill>
                <a:schemeClr val="dk1"/>
              </a:solidFill>
              <a:effectLst/>
              <a:latin typeface="+mn-lt"/>
              <a:ea typeface="+mn-ea"/>
              <a:cs typeface="+mn-cs"/>
            </a:rPr>
          </a:br>
          <a:r>
            <a:rPr lang="en-US" sz="1100" b="0" i="0" u="none" baseline="0">
              <a:solidFill>
                <a:schemeClr val="dk1"/>
              </a:solidFill>
              <a:effectLst/>
              <a:latin typeface="+mn-lt"/>
              <a:ea typeface="+mn-ea"/>
              <a:cs typeface="+mn-cs"/>
            </a:rPr>
            <a:t/>
          </a:r>
          <a:br>
            <a:rPr lang="en-US" sz="1100" b="0" i="0" u="none" baseline="0">
              <a:solidFill>
                <a:schemeClr val="dk1"/>
              </a:solidFill>
              <a:effectLst/>
              <a:latin typeface="+mn-lt"/>
              <a:ea typeface="+mn-ea"/>
              <a:cs typeface="+mn-cs"/>
            </a:rPr>
          </a:br>
          <a:r>
            <a:rPr lang="en-US" sz="1100" b="0" i="0" u="none" baseline="0">
              <a:solidFill>
                <a:schemeClr val="dk1"/>
              </a:solidFill>
              <a:effectLst/>
              <a:latin typeface="+mn-lt"/>
              <a:ea typeface="+mn-ea"/>
              <a:cs typeface="+mn-cs"/>
            </a:rPr>
            <a:t/>
          </a:r>
          <a:br>
            <a:rPr lang="en-US" sz="1100" b="0" i="0" u="none" baseline="0">
              <a:solidFill>
                <a:schemeClr val="dk1"/>
              </a:solidFill>
              <a:effectLst/>
              <a:latin typeface="+mn-lt"/>
              <a:ea typeface="+mn-ea"/>
              <a:cs typeface="+mn-cs"/>
            </a:rPr>
          </a:br>
          <a:endParaRPr lang="en-US" sz="1100" b="0" i="0" u="none"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r>
            <a:rPr lang="en-US" sz="1100" b="0" i="0" u="none" baseline="0">
              <a:solidFill>
                <a:schemeClr val="dk1"/>
              </a:solidFill>
              <a:effectLst/>
              <a:latin typeface="+mn-lt"/>
              <a:ea typeface="+mn-ea"/>
              <a:cs typeface="+mn-cs"/>
            </a:rPr>
            <a:t/>
          </a:r>
          <a:br>
            <a:rPr lang="en-US" sz="1100" b="0" i="0" u="none" baseline="0">
              <a:solidFill>
                <a:schemeClr val="dk1"/>
              </a:solidFill>
              <a:effectLst/>
              <a:latin typeface="+mn-lt"/>
              <a:ea typeface="+mn-ea"/>
              <a:cs typeface="+mn-cs"/>
            </a:rPr>
          </a:br>
          <a:r>
            <a:rPr lang="en-US" sz="1100" b="0" i="0" u="none" baseline="0">
              <a:solidFill>
                <a:srgbClr val="C00000"/>
              </a:solidFill>
              <a:effectLst/>
              <a:latin typeface="+mn-lt"/>
              <a:ea typeface="+mn-ea"/>
              <a:cs typeface="+mn-cs"/>
            </a:rPr>
            <a:t>2021 Update:</a:t>
          </a:r>
          <a:br>
            <a:rPr lang="en-US" sz="1100" b="0" i="0" u="none" baseline="0">
              <a:solidFill>
                <a:srgbClr val="C00000"/>
              </a:solidFill>
              <a:effectLst/>
              <a:latin typeface="+mn-lt"/>
              <a:ea typeface="+mn-ea"/>
              <a:cs typeface="+mn-cs"/>
            </a:rPr>
          </a:br>
          <a:r>
            <a:rPr lang="en-US" sz="1100" b="0" i="0" u="none" baseline="0">
              <a:solidFill>
                <a:sysClr val="windowText" lastClr="000000"/>
              </a:solidFill>
              <a:effectLst/>
              <a:latin typeface="+mn-lt"/>
              <a:ea typeface="+mn-ea"/>
              <a:cs typeface="+mn-cs"/>
            </a:rPr>
            <a:t>1. The first update will be different than the following updates. In 2021, add the information from ACS for the year 2019 in the red columns. </a:t>
          </a:r>
          <a:br>
            <a:rPr lang="en-US" sz="1100" b="0" i="0" u="none" baseline="0">
              <a:solidFill>
                <a:sysClr val="windowText" lastClr="000000"/>
              </a:solidFill>
              <a:effectLst/>
              <a:latin typeface="+mn-lt"/>
              <a:ea typeface="+mn-ea"/>
              <a:cs typeface="+mn-cs"/>
            </a:rPr>
          </a:br>
          <a:r>
            <a:rPr lang="en-US" sz="1100" b="0" i="0" u="none" baseline="0">
              <a:solidFill>
                <a:sysClr val="windowText" lastClr="000000"/>
              </a:solidFill>
              <a:effectLst/>
              <a:latin typeface="+mn-lt"/>
              <a:ea typeface="+mn-ea"/>
              <a:cs typeface="+mn-cs"/>
            </a:rPr>
            <a:t>2. The </a:t>
          </a:r>
          <a:r>
            <a:rPr lang="en-US" sz="1100" b="0" i="0" u="none" baseline="0">
              <a:solidFill>
                <a:schemeClr val="accent1">
                  <a:lumMod val="75000"/>
                </a:schemeClr>
              </a:solidFill>
              <a:effectLst/>
              <a:latin typeface="+mn-lt"/>
              <a:ea typeface="+mn-ea"/>
              <a:cs typeface="+mn-cs"/>
            </a:rPr>
            <a:t>blue (average) </a:t>
          </a:r>
          <a:r>
            <a:rPr lang="en-US" sz="1100" b="0" i="0" u="none" baseline="0">
              <a:solidFill>
                <a:sysClr val="windowText" lastClr="000000"/>
              </a:solidFill>
              <a:effectLst/>
              <a:latin typeface="+mn-lt"/>
              <a:ea typeface="+mn-ea"/>
              <a:cs typeface="+mn-cs"/>
            </a:rPr>
            <a:t>columns are already set up to calculate the average for the years 2015-2019. </a:t>
          </a:r>
          <a:br>
            <a:rPr lang="en-US" sz="1100" b="0" i="0" u="none" baseline="0">
              <a:solidFill>
                <a:sysClr val="windowText" lastClr="000000"/>
              </a:solidFill>
              <a:effectLst/>
              <a:latin typeface="+mn-lt"/>
              <a:ea typeface="+mn-ea"/>
              <a:cs typeface="+mn-cs"/>
            </a:rPr>
          </a:br>
          <a:r>
            <a:rPr lang="en-US" sz="1100" b="0" i="0" u="none" baseline="0">
              <a:solidFill>
                <a:sysClr val="windowText" lastClr="000000"/>
              </a:solidFill>
              <a:effectLst/>
              <a:latin typeface="+mn-lt"/>
              <a:ea typeface="+mn-ea"/>
              <a:cs typeface="+mn-cs"/>
            </a:rPr>
            <a:t/>
          </a:r>
          <a:br>
            <a:rPr lang="en-US" sz="1100" b="0" i="0" u="none" baseline="0">
              <a:solidFill>
                <a:sysClr val="windowText" lastClr="000000"/>
              </a:solidFill>
              <a:effectLst/>
              <a:latin typeface="+mn-lt"/>
              <a:ea typeface="+mn-ea"/>
              <a:cs typeface="+mn-cs"/>
            </a:rPr>
          </a:br>
          <a:r>
            <a:rPr lang="en-US" sz="1100" b="0" i="0" u="none" baseline="0">
              <a:solidFill>
                <a:sysClr val="windowText" lastClr="000000"/>
              </a:solidFill>
              <a:effectLst/>
              <a:latin typeface="+mn-lt"/>
              <a:ea typeface="+mn-ea"/>
              <a:cs typeface="+mn-cs"/>
            </a:rPr>
            <a:t>Updating from 2022 onwards:</a:t>
          </a:r>
          <a:br>
            <a:rPr lang="en-US" sz="1100" b="0" i="0" u="none" baseline="0">
              <a:solidFill>
                <a:sysClr val="windowText" lastClr="000000"/>
              </a:solidFill>
              <a:effectLst/>
              <a:latin typeface="+mn-lt"/>
              <a:ea typeface="+mn-ea"/>
              <a:cs typeface="+mn-cs"/>
            </a:rPr>
          </a:br>
          <a:r>
            <a:rPr lang="en-US" sz="1100" b="0" i="0" u="none" baseline="0">
              <a:solidFill>
                <a:sysClr val="windowText" lastClr="000000"/>
              </a:solidFill>
              <a:effectLst/>
              <a:latin typeface="+mn-lt"/>
              <a:ea typeface="+mn-ea"/>
              <a:cs typeface="+mn-cs"/>
            </a:rPr>
            <a:t>1. Use the information for the most recent 5 years. So in 2022, you should be using the ACS tables for years 2016-2020. </a:t>
          </a:r>
          <a:br>
            <a:rPr lang="en-US" sz="1100" b="0" i="0" u="none" baseline="0">
              <a:solidFill>
                <a:sysClr val="windowText" lastClr="000000"/>
              </a:solidFill>
              <a:effectLst/>
              <a:latin typeface="+mn-lt"/>
              <a:ea typeface="+mn-ea"/>
              <a:cs typeface="+mn-cs"/>
            </a:rPr>
          </a:br>
          <a:r>
            <a:rPr lang="en-US" sz="1100" b="0" i="0" u="none" baseline="0">
              <a:solidFill>
                <a:sysClr val="windowText" lastClr="000000"/>
              </a:solidFill>
              <a:effectLst/>
              <a:latin typeface="+mn-lt"/>
              <a:ea typeface="+mn-ea"/>
              <a:cs typeface="+mn-cs"/>
            </a:rPr>
            <a:t>2. Update the headers of the columns so that they display the correct yea. So in 2022, the columns should be:</a:t>
          </a:r>
          <a:br>
            <a:rPr lang="en-US" sz="1100" b="0" i="0" u="none" baseline="0">
              <a:solidFill>
                <a:sysClr val="windowText" lastClr="000000"/>
              </a:solidFill>
              <a:effectLst/>
              <a:latin typeface="+mn-lt"/>
              <a:ea typeface="+mn-ea"/>
              <a:cs typeface="+mn-cs"/>
            </a:rPr>
          </a:br>
          <a:r>
            <a:rPr lang="en-US" sz="1100" b="0" i="0" u="none" baseline="0">
              <a:solidFill>
                <a:sysClr val="windowText" lastClr="000000"/>
              </a:solidFill>
              <a:effectLst/>
              <a:latin typeface="+mn-lt"/>
              <a:ea typeface="+mn-ea"/>
              <a:cs typeface="+mn-cs"/>
            </a:rPr>
            <a:t>"Community", "IQ1_</a:t>
          </a:r>
          <a:r>
            <a:rPr lang="en-US" sz="1100" b="1" i="0" u="none" baseline="0">
              <a:solidFill>
                <a:sysClr val="windowText" lastClr="000000"/>
              </a:solidFill>
              <a:effectLst/>
              <a:latin typeface="+mn-lt"/>
              <a:ea typeface="+mn-ea"/>
              <a:cs typeface="+mn-cs"/>
            </a:rPr>
            <a:t>2016</a:t>
          </a:r>
          <a:r>
            <a:rPr lang="en-US" sz="1100" b="0" i="0" u="none" baseline="0">
              <a:solidFill>
                <a:sysClr val="windowText" lastClr="000000"/>
              </a:solidFill>
              <a:effectLst/>
              <a:latin typeface="+mn-lt"/>
              <a:ea typeface="+mn-ea"/>
              <a:cs typeface="+mn-cs"/>
            </a:rPr>
            <a:t>", "IQ1_</a:t>
          </a:r>
          <a:r>
            <a:rPr lang="en-US" sz="1100" b="1" i="0" u="none" baseline="0">
              <a:solidFill>
                <a:sysClr val="windowText" lastClr="000000"/>
              </a:solidFill>
              <a:effectLst/>
              <a:latin typeface="+mn-lt"/>
              <a:ea typeface="+mn-ea"/>
              <a:cs typeface="+mn-cs"/>
            </a:rPr>
            <a:t>2017</a:t>
          </a:r>
          <a:r>
            <a:rPr lang="en-US" sz="1100" b="0" i="0" u="none" baseline="0">
              <a:solidFill>
                <a:sysClr val="windowText" lastClr="000000"/>
              </a:solidFill>
              <a:effectLst/>
              <a:latin typeface="+mn-lt"/>
              <a:ea typeface="+mn-ea"/>
              <a:cs typeface="+mn-cs"/>
            </a:rPr>
            <a:t>", "IQ1_</a:t>
          </a:r>
          <a:r>
            <a:rPr lang="en-US" sz="1100" b="1" i="0" u="none" baseline="0">
              <a:solidFill>
                <a:sysClr val="windowText" lastClr="000000"/>
              </a:solidFill>
              <a:effectLst/>
              <a:latin typeface="+mn-lt"/>
              <a:ea typeface="+mn-ea"/>
              <a:cs typeface="+mn-cs"/>
            </a:rPr>
            <a:t>2018</a:t>
          </a:r>
          <a:r>
            <a:rPr lang="en-US" sz="1100" b="0" i="0" u="none" baseline="0">
              <a:solidFill>
                <a:sysClr val="windowText" lastClr="000000"/>
              </a:solidFill>
              <a:effectLst/>
              <a:latin typeface="+mn-lt"/>
              <a:ea typeface="+mn-ea"/>
              <a:cs typeface="+mn-cs"/>
            </a:rPr>
            <a:t>", "IQ1_</a:t>
          </a:r>
          <a:r>
            <a:rPr lang="en-US" sz="1100" b="1" i="0" u="none" baseline="0">
              <a:solidFill>
                <a:sysClr val="windowText" lastClr="000000"/>
              </a:solidFill>
              <a:effectLst/>
              <a:latin typeface="+mn-lt"/>
              <a:ea typeface="+mn-ea"/>
              <a:cs typeface="+mn-cs"/>
            </a:rPr>
            <a:t>2019</a:t>
          </a:r>
          <a:r>
            <a:rPr lang="en-US" sz="1100" b="0" i="0" u="none" baseline="0">
              <a:solidFill>
                <a:sysClr val="windowText" lastClr="000000"/>
              </a:solidFill>
              <a:effectLst/>
              <a:latin typeface="+mn-lt"/>
              <a:ea typeface="+mn-ea"/>
              <a:cs typeface="+mn-cs"/>
            </a:rPr>
            <a:t>", "IQ1_</a:t>
          </a:r>
          <a:r>
            <a:rPr lang="en-US" sz="1100" b="1" i="0" u="none" baseline="0">
              <a:solidFill>
                <a:sysClr val="windowText" lastClr="000000"/>
              </a:solidFill>
              <a:effectLst/>
              <a:latin typeface="+mn-lt"/>
              <a:ea typeface="+mn-ea"/>
              <a:cs typeface="+mn-cs"/>
            </a:rPr>
            <a:t>2020</a:t>
          </a:r>
          <a:r>
            <a:rPr lang="en-US" sz="1100" b="0" i="0" u="none" baseline="0">
              <a:solidFill>
                <a:sysClr val="windowText" lastClr="000000"/>
              </a:solidFill>
              <a:effectLst/>
              <a:latin typeface="+mn-lt"/>
              <a:ea typeface="+mn-ea"/>
              <a:cs typeface="+mn-cs"/>
            </a:rPr>
            <a:t>", "IQ1_Average", </a:t>
          </a:r>
          <a:r>
            <a:rPr lang="en-US" sz="1100" b="0" i="0" baseline="0">
              <a:solidFill>
                <a:schemeClr val="dk1"/>
              </a:solidFill>
              <a:effectLst/>
              <a:latin typeface="+mn-lt"/>
              <a:ea typeface="+mn-ea"/>
              <a:cs typeface="+mn-cs"/>
            </a:rPr>
            <a:t>"IQ2_</a:t>
          </a:r>
          <a:r>
            <a:rPr lang="en-US" sz="1100" b="1" i="0" baseline="0">
              <a:solidFill>
                <a:schemeClr val="dk1"/>
              </a:solidFill>
              <a:effectLst/>
              <a:latin typeface="+mn-lt"/>
              <a:ea typeface="+mn-ea"/>
              <a:cs typeface="+mn-cs"/>
            </a:rPr>
            <a:t>2016</a:t>
          </a:r>
          <a:r>
            <a:rPr lang="en-US" sz="1100" b="0" i="0" baseline="0">
              <a:solidFill>
                <a:schemeClr val="dk1"/>
              </a:solidFill>
              <a:effectLst/>
              <a:latin typeface="+mn-lt"/>
              <a:ea typeface="+mn-ea"/>
              <a:cs typeface="+mn-cs"/>
            </a:rPr>
            <a:t>", "IQ2_</a:t>
          </a:r>
          <a:r>
            <a:rPr lang="en-US" sz="1100" b="1" i="0" baseline="0">
              <a:solidFill>
                <a:schemeClr val="dk1"/>
              </a:solidFill>
              <a:effectLst/>
              <a:latin typeface="+mn-lt"/>
              <a:ea typeface="+mn-ea"/>
              <a:cs typeface="+mn-cs"/>
            </a:rPr>
            <a:t>2017</a:t>
          </a:r>
          <a:r>
            <a:rPr lang="en-US" sz="1100" b="0" i="0" baseline="0">
              <a:solidFill>
                <a:schemeClr val="dk1"/>
              </a:solidFill>
              <a:effectLst/>
              <a:latin typeface="+mn-lt"/>
              <a:ea typeface="+mn-ea"/>
              <a:cs typeface="+mn-cs"/>
            </a:rPr>
            <a:t>", "IQ2_</a:t>
          </a:r>
          <a:r>
            <a:rPr lang="en-US" sz="1100" b="1" i="0" baseline="0">
              <a:solidFill>
                <a:schemeClr val="dk1"/>
              </a:solidFill>
              <a:effectLst/>
              <a:latin typeface="+mn-lt"/>
              <a:ea typeface="+mn-ea"/>
              <a:cs typeface="+mn-cs"/>
            </a:rPr>
            <a:t>2018</a:t>
          </a:r>
          <a:r>
            <a:rPr lang="en-US" sz="1100" b="0" i="0" baseline="0">
              <a:solidFill>
                <a:schemeClr val="dk1"/>
              </a:solidFill>
              <a:effectLst/>
              <a:latin typeface="+mn-lt"/>
              <a:ea typeface="+mn-ea"/>
              <a:cs typeface="+mn-cs"/>
            </a:rPr>
            <a:t>", "IQ2_</a:t>
          </a:r>
          <a:r>
            <a:rPr lang="en-US" sz="1100" b="1" i="0" baseline="0">
              <a:solidFill>
                <a:schemeClr val="dk1"/>
              </a:solidFill>
              <a:effectLst/>
              <a:latin typeface="+mn-lt"/>
              <a:ea typeface="+mn-ea"/>
              <a:cs typeface="+mn-cs"/>
            </a:rPr>
            <a:t>2019</a:t>
          </a:r>
          <a:r>
            <a:rPr lang="en-US" sz="1100" b="0" i="0" baseline="0">
              <a:solidFill>
                <a:schemeClr val="dk1"/>
              </a:solidFill>
              <a:effectLst/>
              <a:latin typeface="+mn-lt"/>
              <a:ea typeface="+mn-ea"/>
              <a:cs typeface="+mn-cs"/>
            </a:rPr>
            <a:t>", "IQ2_</a:t>
          </a:r>
          <a:r>
            <a:rPr lang="en-US" sz="1100" b="1" i="0" baseline="0">
              <a:solidFill>
                <a:schemeClr val="dk1"/>
              </a:solidFill>
              <a:effectLst/>
              <a:latin typeface="+mn-lt"/>
              <a:ea typeface="+mn-ea"/>
              <a:cs typeface="+mn-cs"/>
            </a:rPr>
            <a:t>2020</a:t>
          </a:r>
          <a:r>
            <a:rPr lang="en-US" sz="1100" b="0" i="0" baseline="0">
              <a:solidFill>
                <a:schemeClr val="dk1"/>
              </a:solidFill>
              <a:effectLst/>
              <a:latin typeface="+mn-lt"/>
              <a:ea typeface="+mn-ea"/>
              <a:cs typeface="+mn-cs"/>
            </a:rPr>
            <a:t>", "IQ2_Average", "IQ3_</a:t>
          </a:r>
          <a:r>
            <a:rPr lang="en-US" sz="1100" b="1" i="0" baseline="0">
              <a:solidFill>
                <a:schemeClr val="dk1"/>
              </a:solidFill>
              <a:effectLst/>
              <a:latin typeface="+mn-lt"/>
              <a:ea typeface="+mn-ea"/>
              <a:cs typeface="+mn-cs"/>
            </a:rPr>
            <a:t>2016</a:t>
          </a:r>
          <a:r>
            <a:rPr lang="en-US" sz="1100" b="0" i="0" baseline="0">
              <a:solidFill>
                <a:schemeClr val="dk1"/>
              </a:solidFill>
              <a:effectLst/>
              <a:latin typeface="+mn-lt"/>
              <a:ea typeface="+mn-ea"/>
              <a:cs typeface="+mn-cs"/>
            </a:rPr>
            <a:t>", "IQ3_</a:t>
          </a:r>
          <a:r>
            <a:rPr lang="en-US" sz="1100" b="1" i="0" baseline="0">
              <a:solidFill>
                <a:schemeClr val="dk1"/>
              </a:solidFill>
              <a:effectLst/>
              <a:latin typeface="+mn-lt"/>
              <a:ea typeface="+mn-ea"/>
              <a:cs typeface="+mn-cs"/>
            </a:rPr>
            <a:t>2017</a:t>
          </a:r>
          <a:r>
            <a:rPr lang="en-US" sz="1100" b="0" i="0" baseline="0">
              <a:solidFill>
                <a:schemeClr val="dk1"/>
              </a:solidFill>
              <a:effectLst/>
              <a:latin typeface="+mn-lt"/>
              <a:ea typeface="+mn-ea"/>
              <a:cs typeface="+mn-cs"/>
            </a:rPr>
            <a:t>", "IQ3_</a:t>
          </a:r>
          <a:r>
            <a:rPr lang="en-US" sz="1100" b="1" i="0" baseline="0">
              <a:solidFill>
                <a:schemeClr val="dk1"/>
              </a:solidFill>
              <a:effectLst/>
              <a:latin typeface="+mn-lt"/>
              <a:ea typeface="+mn-ea"/>
              <a:cs typeface="+mn-cs"/>
            </a:rPr>
            <a:t>2018</a:t>
          </a:r>
          <a:r>
            <a:rPr lang="en-US" sz="1100" b="0" i="0" baseline="0">
              <a:solidFill>
                <a:schemeClr val="dk1"/>
              </a:solidFill>
              <a:effectLst/>
              <a:latin typeface="+mn-lt"/>
              <a:ea typeface="+mn-ea"/>
              <a:cs typeface="+mn-cs"/>
            </a:rPr>
            <a:t>", "IQ3_</a:t>
          </a:r>
          <a:r>
            <a:rPr lang="en-US" sz="1100" b="1" i="0" baseline="0">
              <a:solidFill>
                <a:schemeClr val="dk1"/>
              </a:solidFill>
              <a:effectLst/>
              <a:latin typeface="+mn-lt"/>
              <a:ea typeface="+mn-ea"/>
              <a:cs typeface="+mn-cs"/>
            </a:rPr>
            <a:t>2019</a:t>
          </a:r>
          <a:r>
            <a:rPr lang="en-US" sz="1100" b="0" i="0" baseline="0">
              <a:solidFill>
                <a:schemeClr val="dk1"/>
              </a:solidFill>
              <a:effectLst/>
              <a:latin typeface="+mn-lt"/>
              <a:ea typeface="+mn-ea"/>
              <a:cs typeface="+mn-cs"/>
            </a:rPr>
            <a:t>", "IQ3_</a:t>
          </a:r>
          <a:r>
            <a:rPr lang="en-US" sz="1100" b="1" i="0" baseline="0">
              <a:solidFill>
                <a:schemeClr val="dk1"/>
              </a:solidFill>
              <a:effectLst/>
              <a:latin typeface="+mn-lt"/>
              <a:ea typeface="+mn-ea"/>
              <a:cs typeface="+mn-cs"/>
            </a:rPr>
            <a:t>2020</a:t>
          </a:r>
          <a:r>
            <a:rPr lang="en-US" sz="1100" b="0" i="0" baseline="0">
              <a:solidFill>
                <a:schemeClr val="dk1"/>
              </a:solidFill>
              <a:effectLst/>
              <a:latin typeface="+mn-lt"/>
              <a:ea typeface="+mn-ea"/>
              <a:cs typeface="+mn-cs"/>
            </a:rPr>
            <a:t>", "IQ3_Average", "SNAP_</a:t>
          </a:r>
          <a:r>
            <a:rPr lang="en-US" sz="1100" b="1" i="0" baseline="0">
              <a:solidFill>
                <a:schemeClr val="dk1"/>
              </a:solidFill>
              <a:effectLst/>
              <a:latin typeface="+mn-lt"/>
              <a:ea typeface="+mn-ea"/>
              <a:cs typeface="+mn-cs"/>
            </a:rPr>
            <a:t>2016</a:t>
          </a:r>
          <a:r>
            <a:rPr lang="en-US" sz="1100" b="0" i="0" baseline="0">
              <a:solidFill>
                <a:schemeClr val="dk1"/>
              </a:solidFill>
              <a:effectLst/>
              <a:latin typeface="+mn-lt"/>
              <a:ea typeface="+mn-ea"/>
              <a:cs typeface="+mn-cs"/>
            </a:rPr>
            <a:t>", "SNAP_</a:t>
          </a:r>
          <a:r>
            <a:rPr lang="en-US" sz="1100" b="1" i="0" baseline="0">
              <a:solidFill>
                <a:schemeClr val="dk1"/>
              </a:solidFill>
              <a:effectLst/>
              <a:latin typeface="+mn-lt"/>
              <a:ea typeface="+mn-ea"/>
              <a:cs typeface="+mn-cs"/>
            </a:rPr>
            <a:t>2017</a:t>
          </a:r>
          <a:r>
            <a:rPr lang="en-US" sz="1100" b="0" i="0" baseline="0">
              <a:solidFill>
                <a:schemeClr val="dk1"/>
              </a:solidFill>
              <a:effectLst/>
              <a:latin typeface="+mn-lt"/>
              <a:ea typeface="+mn-ea"/>
              <a:cs typeface="+mn-cs"/>
            </a:rPr>
            <a:t>", "SNAP_</a:t>
          </a:r>
          <a:r>
            <a:rPr lang="en-US" sz="1100" b="1" i="0" baseline="0">
              <a:solidFill>
                <a:schemeClr val="dk1"/>
              </a:solidFill>
              <a:effectLst/>
              <a:latin typeface="+mn-lt"/>
              <a:ea typeface="+mn-ea"/>
              <a:cs typeface="+mn-cs"/>
            </a:rPr>
            <a:t>2018</a:t>
          </a:r>
          <a:r>
            <a:rPr lang="en-US" sz="1100" b="0" i="0" baseline="0">
              <a:solidFill>
                <a:schemeClr val="dk1"/>
              </a:solidFill>
              <a:effectLst/>
              <a:latin typeface="+mn-lt"/>
              <a:ea typeface="+mn-ea"/>
              <a:cs typeface="+mn-cs"/>
            </a:rPr>
            <a:t>", "SNAP_</a:t>
          </a:r>
          <a:r>
            <a:rPr lang="en-US" sz="1100" b="1" i="0" baseline="0">
              <a:solidFill>
                <a:schemeClr val="dk1"/>
              </a:solidFill>
              <a:effectLst/>
              <a:latin typeface="+mn-lt"/>
              <a:ea typeface="+mn-ea"/>
              <a:cs typeface="+mn-cs"/>
            </a:rPr>
            <a:t>2019</a:t>
          </a:r>
          <a:r>
            <a:rPr lang="en-US" sz="1100" b="0" i="0" baseline="0">
              <a:solidFill>
                <a:schemeClr val="dk1"/>
              </a:solidFill>
              <a:effectLst/>
              <a:latin typeface="+mn-lt"/>
              <a:ea typeface="+mn-ea"/>
              <a:cs typeface="+mn-cs"/>
            </a:rPr>
            <a:t>", "SNAP_</a:t>
          </a:r>
          <a:r>
            <a:rPr lang="en-US" sz="1100" b="1" i="0" baseline="0">
              <a:solidFill>
                <a:schemeClr val="dk1"/>
              </a:solidFill>
              <a:effectLst/>
              <a:latin typeface="+mn-lt"/>
              <a:ea typeface="+mn-ea"/>
              <a:cs typeface="+mn-cs"/>
            </a:rPr>
            <a:t>2020</a:t>
          </a:r>
          <a:r>
            <a:rPr lang="en-US" sz="1100" b="0" i="0" baseline="0">
              <a:solidFill>
                <a:schemeClr val="dk1"/>
              </a:solidFill>
              <a:effectLst/>
              <a:latin typeface="+mn-lt"/>
              <a:ea typeface="+mn-ea"/>
              <a:cs typeface="+mn-cs"/>
            </a:rPr>
            <a:t>", "SNAP_Average", "Poverty_</a:t>
          </a:r>
          <a:r>
            <a:rPr lang="en-US" sz="1100" b="1" i="0" baseline="0">
              <a:solidFill>
                <a:schemeClr val="dk1"/>
              </a:solidFill>
              <a:effectLst/>
              <a:latin typeface="+mn-lt"/>
              <a:ea typeface="+mn-ea"/>
              <a:cs typeface="+mn-cs"/>
            </a:rPr>
            <a:t>2016</a:t>
          </a:r>
          <a:r>
            <a:rPr lang="en-US" sz="1100" b="0" i="0" baseline="0">
              <a:solidFill>
                <a:schemeClr val="dk1"/>
              </a:solidFill>
              <a:effectLst/>
              <a:latin typeface="+mn-lt"/>
              <a:ea typeface="+mn-ea"/>
              <a:cs typeface="+mn-cs"/>
            </a:rPr>
            <a:t>", "Poverty_</a:t>
          </a:r>
          <a:r>
            <a:rPr lang="en-US" sz="1100" b="1" i="0" baseline="0">
              <a:solidFill>
                <a:schemeClr val="dk1"/>
              </a:solidFill>
              <a:effectLst/>
              <a:latin typeface="+mn-lt"/>
              <a:ea typeface="+mn-ea"/>
              <a:cs typeface="+mn-cs"/>
            </a:rPr>
            <a:t>2017</a:t>
          </a:r>
          <a:r>
            <a:rPr lang="en-US" sz="1100" b="0" i="0" baseline="0">
              <a:solidFill>
                <a:schemeClr val="dk1"/>
              </a:solidFill>
              <a:effectLst/>
              <a:latin typeface="+mn-lt"/>
              <a:ea typeface="+mn-ea"/>
              <a:cs typeface="+mn-cs"/>
            </a:rPr>
            <a:t>", "Poverty_</a:t>
          </a:r>
          <a:r>
            <a:rPr lang="en-US" sz="1100" b="1" i="0" baseline="0">
              <a:solidFill>
                <a:schemeClr val="dk1"/>
              </a:solidFill>
              <a:effectLst/>
              <a:latin typeface="+mn-lt"/>
              <a:ea typeface="+mn-ea"/>
              <a:cs typeface="+mn-cs"/>
            </a:rPr>
            <a:t>2018</a:t>
          </a:r>
          <a:r>
            <a:rPr lang="en-US" sz="1100" b="0" i="0" baseline="0">
              <a:solidFill>
                <a:schemeClr val="dk1"/>
              </a:solidFill>
              <a:effectLst/>
              <a:latin typeface="+mn-lt"/>
              <a:ea typeface="+mn-ea"/>
              <a:cs typeface="+mn-cs"/>
            </a:rPr>
            <a:t>", "Poverty_</a:t>
          </a:r>
          <a:r>
            <a:rPr lang="en-US" sz="1100" b="1" i="0" baseline="0">
              <a:solidFill>
                <a:schemeClr val="dk1"/>
              </a:solidFill>
              <a:effectLst/>
              <a:latin typeface="+mn-lt"/>
              <a:ea typeface="+mn-ea"/>
              <a:cs typeface="+mn-cs"/>
            </a:rPr>
            <a:t>2019</a:t>
          </a:r>
          <a:r>
            <a:rPr lang="en-US" sz="1100" b="0" i="0" baseline="0">
              <a:solidFill>
                <a:schemeClr val="dk1"/>
              </a:solidFill>
              <a:effectLst/>
              <a:latin typeface="+mn-lt"/>
              <a:ea typeface="+mn-ea"/>
              <a:cs typeface="+mn-cs"/>
            </a:rPr>
            <a:t>", "Poverty_</a:t>
          </a:r>
          <a:r>
            <a:rPr lang="en-US" sz="1100" b="1" i="0" baseline="0">
              <a:solidFill>
                <a:schemeClr val="dk1"/>
              </a:solidFill>
              <a:effectLst/>
              <a:latin typeface="+mn-lt"/>
              <a:ea typeface="+mn-ea"/>
              <a:cs typeface="+mn-cs"/>
            </a:rPr>
            <a:t>2020</a:t>
          </a:r>
          <a:r>
            <a:rPr lang="en-US" sz="1100" b="0" i="0" baseline="0">
              <a:solidFill>
                <a:schemeClr val="dk1"/>
              </a:solidFill>
              <a:effectLst/>
              <a:latin typeface="+mn-lt"/>
              <a:ea typeface="+mn-ea"/>
              <a:cs typeface="+mn-cs"/>
            </a:rPr>
            <a:t>", "Poverty_Average", "Full Time Employment_</a:t>
          </a:r>
          <a:r>
            <a:rPr lang="en-US" sz="1100" b="1" i="0" baseline="0">
              <a:solidFill>
                <a:schemeClr val="dk1"/>
              </a:solidFill>
              <a:effectLst/>
              <a:latin typeface="+mn-lt"/>
              <a:ea typeface="+mn-ea"/>
              <a:cs typeface="+mn-cs"/>
            </a:rPr>
            <a:t>2016</a:t>
          </a:r>
          <a:r>
            <a:rPr lang="en-US" sz="1100" b="0" i="0" baseline="0">
              <a:solidFill>
                <a:schemeClr val="dk1"/>
              </a:solidFill>
              <a:effectLst/>
              <a:latin typeface="+mn-lt"/>
              <a:ea typeface="+mn-ea"/>
              <a:cs typeface="+mn-cs"/>
            </a:rPr>
            <a:t>", "Full Time Employment_</a:t>
          </a:r>
          <a:r>
            <a:rPr lang="en-US" sz="1100" b="1" i="0" baseline="0">
              <a:solidFill>
                <a:schemeClr val="dk1"/>
              </a:solidFill>
              <a:effectLst/>
              <a:latin typeface="+mn-lt"/>
              <a:ea typeface="+mn-ea"/>
              <a:cs typeface="+mn-cs"/>
            </a:rPr>
            <a:t>2017</a:t>
          </a:r>
          <a:r>
            <a:rPr lang="en-US" sz="1100" b="0" i="0" baseline="0">
              <a:solidFill>
                <a:schemeClr val="dk1"/>
              </a:solidFill>
              <a:effectLst/>
              <a:latin typeface="+mn-lt"/>
              <a:ea typeface="+mn-ea"/>
              <a:cs typeface="+mn-cs"/>
            </a:rPr>
            <a:t>", "Full Time Employment_</a:t>
          </a:r>
          <a:r>
            <a:rPr lang="en-US" sz="1100" b="1" i="0" baseline="0">
              <a:solidFill>
                <a:schemeClr val="dk1"/>
              </a:solidFill>
              <a:effectLst/>
              <a:latin typeface="+mn-lt"/>
              <a:ea typeface="+mn-ea"/>
              <a:cs typeface="+mn-cs"/>
            </a:rPr>
            <a:t>2018</a:t>
          </a:r>
          <a:r>
            <a:rPr lang="en-US" sz="1100" b="0" i="0" baseline="0">
              <a:solidFill>
                <a:schemeClr val="dk1"/>
              </a:solidFill>
              <a:effectLst/>
              <a:latin typeface="+mn-lt"/>
              <a:ea typeface="+mn-ea"/>
              <a:cs typeface="+mn-cs"/>
            </a:rPr>
            <a:t>", "Full Time Employment_</a:t>
          </a:r>
          <a:r>
            <a:rPr lang="en-US" sz="1100" b="1" i="0" baseline="0">
              <a:solidFill>
                <a:schemeClr val="dk1"/>
              </a:solidFill>
              <a:effectLst/>
              <a:latin typeface="+mn-lt"/>
              <a:ea typeface="+mn-ea"/>
              <a:cs typeface="+mn-cs"/>
            </a:rPr>
            <a:t>2019</a:t>
          </a:r>
          <a:r>
            <a:rPr lang="en-US" sz="1100" b="0" i="0" baseline="0">
              <a:solidFill>
                <a:schemeClr val="dk1"/>
              </a:solidFill>
              <a:effectLst/>
              <a:latin typeface="+mn-lt"/>
              <a:ea typeface="+mn-ea"/>
              <a:cs typeface="+mn-cs"/>
            </a:rPr>
            <a:t>", "Full Time Employment_</a:t>
          </a:r>
          <a:r>
            <a:rPr lang="en-US" sz="1100" b="1" i="0" baseline="0">
              <a:solidFill>
                <a:schemeClr val="dk1"/>
              </a:solidFill>
              <a:effectLst/>
              <a:latin typeface="+mn-lt"/>
              <a:ea typeface="+mn-ea"/>
              <a:cs typeface="+mn-cs"/>
            </a:rPr>
            <a:t>2020</a:t>
          </a:r>
          <a:r>
            <a:rPr lang="en-US" sz="1100" b="0" i="0" baseline="0">
              <a:solidFill>
                <a:schemeClr val="dk1"/>
              </a:solidFill>
              <a:effectLst/>
              <a:latin typeface="+mn-lt"/>
              <a:ea typeface="+mn-ea"/>
              <a:cs typeface="+mn-cs"/>
            </a:rPr>
            <a:t>", "Full Time Employment_Average", "Monthly Fees", "Notes"</a:t>
          </a: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3. The easiest way to update the information, while </a:t>
          </a:r>
          <a:r>
            <a:rPr lang="en-US" sz="1100" b="0" i="1" baseline="0">
              <a:solidFill>
                <a:schemeClr val="dk1"/>
              </a:solidFill>
              <a:effectLst/>
              <a:latin typeface="+mn-lt"/>
              <a:ea typeface="+mn-ea"/>
              <a:cs typeface="+mn-cs"/>
            </a:rPr>
            <a:t>keeping all the formulae intact, </a:t>
          </a:r>
          <a:r>
            <a:rPr lang="en-US" sz="1100" b="0" i="0" baseline="0">
              <a:solidFill>
                <a:schemeClr val="dk1"/>
              </a:solidFill>
              <a:effectLst/>
              <a:latin typeface="+mn-lt"/>
              <a:ea typeface="+mn-ea"/>
              <a:cs typeface="+mn-cs"/>
            </a:rPr>
            <a:t> is to select the 4 years of data you are keeping, cut it (ctrl+x), and paste it (ctrl+v) by shifting it one column to the left:</a:t>
          </a: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
          </a:r>
          <a:br>
            <a:rPr lang="en-US" sz="1100" b="0" i="0" baseline="0">
              <a:solidFill>
                <a:schemeClr val="dk1"/>
              </a:solidFill>
              <a:effectLst/>
              <a:latin typeface="+mn-lt"/>
              <a:ea typeface="+mn-ea"/>
              <a:cs typeface="+mn-cs"/>
            </a:rPr>
          </a:br>
          <a:r>
            <a:rPr lang="en-US" sz="1100" b="0" i="0" u="sng" baseline="0">
              <a:solidFill>
                <a:schemeClr val="dk1"/>
              </a:solidFill>
              <a:effectLst/>
              <a:latin typeface="+mn-lt"/>
              <a:ea typeface="+mn-ea"/>
              <a:cs typeface="+mn-cs"/>
            </a:rPr>
            <a:t>Step 1: Select the four most recent years of data</a:t>
          </a:r>
          <a:r>
            <a:rPr lang="en-US" sz="1100" b="0" i="0" baseline="0">
              <a:solidFill>
                <a:schemeClr val="dk1"/>
              </a:solidFill>
              <a:effectLst/>
              <a:latin typeface="+mn-lt"/>
              <a:ea typeface="+mn-ea"/>
              <a:cs typeface="+mn-cs"/>
            </a:rPr>
            <a:t/>
          </a: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
          </a:r>
          <a:br>
            <a:rPr lang="en-US" sz="1100" b="0" i="0" baseline="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endParaRPr lang="en-US" sz="1100" b="0" i="0" u="none" baseline="0">
            <a:solidFill>
              <a:schemeClr val="dk1"/>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r>
            <a:rPr lang="en-US" sz="1100" b="0" i="0" u="sng" baseline="0">
              <a:solidFill>
                <a:sysClr val="windowText" lastClr="000000"/>
              </a:solidFill>
              <a:effectLst/>
              <a:latin typeface="+mn-lt"/>
              <a:ea typeface="+mn-ea"/>
              <a:cs typeface="+mn-cs"/>
            </a:rPr>
            <a:t>Step 2: Cut/Paste the data by shifting it one column to the left</a:t>
          </a:r>
          <a:r>
            <a:rPr lang="en-US" sz="1100" b="0" i="0" u="none" baseline="0">
              <a:solidFill>
                <a:sysClr val="windowText" lastClr="000000"/>
              </a:solidFill>
              <a:effectLst/>
              <a:latin typeface="+mn-lt"/>
              <a:ea typeface="+mn-ea"/>
              <a:cs typeface="+mn-cs"/>
            </a:rPr>
            <a:t/>
          </a:r>
          <a:br>
            <a:rPr lang="en-US" sz="1100" b="0" i="0" u="none" baseline="0">
              <a:solidFill>
                <a:sysClr val="windowText" lastClr="000000"/>
              </a:solidFill>
              <a:effectLst/>
              <a:latin typeface="+mn-lt"/>
              <a:ea typeface="+mn-ea"/>
              <a:cs typeface="+mn-cs"/>
            </a:rPr>
          </a:br>
          <a:r>
            <a:rPr lang="en-US" sz="1100" b="0" i="0" u="none" baseline="0">
              <a:solidFill>
                <a:sysClr val="windowText" lastClr="000000"/>
              </a:solidFill>
              <a:effectLst/>
              <a:latin typeface="+mn-lt"/>
              <a:ea typeface="+mn-ea"/>
              <a:cs typeface="+mn-cs"/>
            </a:rPr>
            <a:t/>
          </a:r>
          <a:br>
            <a:rPr lang="en-US" sz="1100" b="0" i="0" u="none" baseline="0">
              <a:solidFill>
                <a:sysClr val="windowText" lastClr="000000"/>
              </a:solidFill>
              <a:effectLst/>
              <a:latin typeface="+mn-lt"/>
              <a:ea typeface="+mn-ea"/>
              <a:cs typeface="+mn-cs"/>
            </a:rPr>
          </a:br>
          <a:r>
            <a:rPr lang="en-US" sz="1100" b="0" i="0" u="none" baseline="0">
              <a:solidFill>
                <a:sysClr val="windowText" lastClr="000000"/>
              </a:solidFill>
              <a:effectLst/>
              <a:latin typeface="+mn-lt"/>
              <a:ea typeface="+mn-ea"/>
              <a:cs typeface="+mn-cs"/>
            </a:rPr>
            <a:t/>
          </a:r>
          <a:br>
            <a:rPr lang="en-US" sz="1100" b="0" i="0" u="none" baseline="0">
              <a:solidFill>
                <a:sysClr val="windowText" lastClr="000000"/>
              </a:solidFill>
              <a:effectLst/>
              <a:latin typeface="+mn-lt"/>
              <a:ea typeface="+mn-ea"/>
              <a:cs typeface="+mn-cs"/>
            </a:rPr>
          </a:br>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endParaRPr lang="en-US" sz="1100" b="0" i="0" u="none" baseline="0">
            <a:solidFill>
              <a:sysClr val="windowText" lastClr="000000"/>
            </a:solidFill>
            <a:effectLst/>
            <a:latin typeface="+mn-lt"/>
            <a:ea typeface="+mn-ea"/>
            <a:cs typeface="+mn-cs"/>
          </a:endParaRPr>
        </a:p>
        <a:p>
          <a:r>
            <a:rPr lang="en-US" sz="1100" b="0" i="0" u="sng" baseline="0">
              <a:solidFill>
                <a:sysClr val="windowText" lastClr="000000"/>
              </a:solidFill>
              <a:effectLst/>
              <a:latin typeface="+mn-lt"/>
              <a:ea typeface="+mn-ea"/>
              <a:cs typeface="+mn-cs"/>
            </a:rPr>
            <a:t>Step 3: Update the headers to contain the correct year. You should have a blank column (red one), where you will put the most recent Census data. </a:t>
          </a: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endParaRPr lang="en-US" sz="1100" b="0" i="0" u="sng"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050" b="0" i="0" u="sng" baseline="0">
              <a:solidFill>
                <a:schemeClr val="dk1"/>
              </a:solidFill>
              <a:effectLst/>
              <a:latin typeface="+mn-lt"/>
              <a:ea typeface="+mn-ea"/>
              <a:cs typeface="+mn-cs"/>
            </a:rPr>
            <a:t>Step 4: </a:t>
          </a:r>
          <a:r>
            <a:rPr lang="en-US" sz="1050" b="0" i="0" u="sng" baseline="0">
              <a:solidFill>
                <a:sysClr val="windowText" lastClr="000000"/>
              </a:solidFill>
              <a:effectLst/>
              <a:latin typeface="+mn-lt"/>
              <a:ea typeface="+mn-ea"/>
              <a:cs typeface="+mn-cs"/>
            </a:rPr>
            <a:t>Hide all the tabs EXCEPT for the "Affordability Framework" Tab</a:t>
          </a:r>
          <a:r>
            <a:rPr lang="en-US" sz="1100" b="1" i="0" u="none" baseline="0">
              <a:solidFill>
                <a:sysClr val="windowText" lastClr="000000"/>
              </a:solidFill>
              <a:effectLst/>
              <a:latin typeface="+mn-lt"/>
              <a:ea typeface="+mn-ea"/>
              <a:cs typeface="+mn-cs"/>
            </a:rPr>
            <a:t/>
          </a:r>
          <a:br>
            <a:rPr lang="en-US" sz="1100" b="1" i="0" u="none" baseline="0">
              <a:solidFill>
                <a:sysClr val="windowText" lastClr="000000"/>
              </a:solidFill>
              <a:effectLst/>
              <a:latin typeface="+mn-lt"/>
              <a:ea typeface="+mn-ea"/>
              <a:cs typeface="+mn-cs"/>
            </a:rPr>
          </a:br>
          <a:r>
            <a:rPr lang="en-US" sz="1100" b="1" i="0" u="none" baseline="0">
              <a:solidFill>
                <a:sysClr val="windowText" lastClr="000000"/>
              </a:solidFill>
              <a:effectLst/>
              <a:latin typeface="+mn-lt"/>
              <a:ea typeface="+mn-ea"/>
              <a:cs typeface="+mn-cs"/>
            </a:rPr>
            <a:t/>
          </a:r>
          <a:br>
            <a:rPr lang="en-US" sz="1100" b="1" i="0" u="none" baseline="0">
              <a:solidFill>
                <a:sysClr val="windowText" lastClr="000000"/>
              </a:solidFill>
              <a:effectLst/>
              <a:latin typeface="+mn-lt"/>
              <a:ea typeface="+mn-ea"/>
              <a:cs typeface="+mn-cs"/>
            </a:rPr>
          </a:br>
          <a:endParaRPr lang="en-US" sz="1100" b="1" i="0" u="none" baseline="0">
            <a:solidFill>
              <a:sysClr val="windowText" lastClr="000000"/>
            </a:solidFill>
            <a:effectLst/>
            <a:latin typeface="+mn-lt"/>
            <a:ea typeface="+mn-ea"/>
            <a:cs typeface="+mn-cs"/>
          </a:endParaRPr>
        </a:p>
      </xdr:txBody>
    </xdr:sp>
    <xdr:clientData/>
  </xdr:twoCellAnchor>
  <xdr:twoCellAnchor editAs="oneCell">
    <xdr:from>
      <xdr:col>2</xdr:col>
      <xdr:colOff>601980</xdr:colOff>
      <xdr:row>68</xdr:row>
      <xdr:rowOff>161078</xdr:rowOff>
    </xdr:from>
    <xdr:to>
      <xdr:col>10</xdr:col>
      <xdr:colOff>129540</xdr:colOff>
      <xdr:row>84</xdr:row>
      <xdr:rowOff>167639</xdr:rowOff>
    </xdr:to>
    <xdr:pic>
      <xdr:nvPicPr>
        <xdr:cNvPr id="6" name="Picture 5">
          <a:extLst>
            <a:ext uri="{FF2B5EF4-FFF2-40B4-BE49-F238E27FC236}">
              <a16:creationId xmlns:a16="http://schemas.microsoft.com/office/drawing/2014/main" xmlns="" id="{00000000-0008-0000-06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1180" y="12596918"/>
          <a:ext cx="4404360" cy="2932641"/>
        </a:xfrm>
        <a:prstGeom prst="rect">
          <a:avLst/>
        </a:prstGeom>
      </xdr:spPr>
    </xdr:pic>
    <xdr:clientData/>
  </xdr:twoCellAnchor>
  <xdr:twoCellAnchor editAs="oneCell">
    <xdr:from>
      <xdr:col>2</xdr:col>
      <xdr:colOff>541020</xdr:colOff>
      <xdr:row>89</xdr:row>
      <xdr:rowOff>76200</xdr:rowOff>
    </xdr:from>
    <xdr:to>
      <xdr:col>10</xdr:col>
      <xdr:colOff>36667</xdr:colOff>
      <xdr:row>104</xdr:row>
      <xdr:rowOff>151522</xdr:rowOff>
    </xdr:to>
    <xdr:pic>
      <xdr:nvPicPr>
        <xdr:cNvPr id="8" name="Picture 7">
          <a:extLst>
            <a:ext uri="{FF2B5EF4-FFF2-40B4-BE49-F238E27FC236}">
              <a16:creationId xmlns:a16="http://schemas.microsoft.com/office/drawing/2014/main" xmlns="" id="{00000000-0008-0000-06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60220" y="16352520"/>
          <a:ext cx="4372447" cy="2818522"/>
        </a:xfrm>
        <a:prstGeom prst="rect">
          <a:avLst/>
        </a:prstGeom>
      </xdr:spPr>
    </xdr:pic>
    <xdr:clientData/>
  </xdr:twoCellAnchor>
  <xdr:twoCellAnchor editAs="oneCell">
    <xdr:from>
      <xdr:col>2</xdr:col>
      <xdr:colOff>510540</xdr:colOff>
      <xdr:row>109</xdr:row>
      <xdr:rowOff>30480</xdr:rowOff>
    </xdr:from>
    <xdr:to>
      <xdr:col>10</xdr:col>
      <xdr:colOff>217428</xdr:colOff>
      <xdr:row>123</xdr:row>
      <xdr:rowOff>167640</xdr:rowOff>
    </xdr:to>
    <xdr:pic>
      <xdr:nvPicPr>
        <xdr:cNvPr id="10" name="Picture 9">
          <a:extLst>
            <a:ext uri="{FF2B5EF4-FFF2-40B4-BE49-F238E27FC236}">
              <a16:creationId xmlns:a16="http://schemas.microsoft.com/office/drawing/2014/main" xmlns="" id="{00000000-0008-0000-06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29740" y="19964400"/>
          <a:ext cx="4583688" cy="2697480"/>
        </a:xfrm>
        <a:prstGeom prst="rect">
          <a:avLst/>
        </a:prstGeom>
      </xdr:spPr>
    </xdr:pic>
    <xdr:clientData/>
  </xdr:twoCellAnchor>
  <xdr:twoCellAnchor editAs="oneCell">
    <xdr:from>
      <xdr:col>0</xdr:col>
      <xdr:colOff>22860</xdr:colOff>
      <xdr:row>38</xdr:row>
      <xdr:rowOff>76200</xdr:rowOff>
    </xdr:from>
    <xdr:to>
      <xdr:col>13</xdr:col>
      <xdr:colOff>369377</xdr:colOff>
      <xdr:row>51</xdr:row>
      <xdr:rowOff>132275</xdr:rowOff>
    </xdr:to>
    <xdr:pic>
      <xdr:nvPicPr>
        <xdr:cNvPr id="14" name="Picture 13">
          <a:extLst>
            <a:ext uri="{FF2B5EF4-FFF2-40B4-BE49-F238E27FC236}">
              <a16:creationId xmlns:a16="http://schemas.microsoft.com/office/drawing/2014/main" xmlns="" id="{00000000-0008-0000-0600-00000E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2860" y="7025640"/>
          <a:ext cx="8271317" cy="2433515"/>
        </a:xfrm>
        <a:prstGeom prst="rect">
          <a:avLst/>
        </a:prstGeom>
      </xdr:spPr>
    </xdr:pic>
    <xdr:clientData/>
  </xdr:twoCellAnchor>
  <xdr:twoCellAnchor editAs="oneCell">
    <xdr:from>
      <xdr:col>2</xdr:col>
      <xdr:colOff>464821</xdr:colOff>
      <xdr:row>128</xdr:row>
      <xdr:rowOff>30481</xdr:rowOff>
    </xdr:from>
    <xdr:to>
      <xdr:col>10</xdr:col>
      <xdr:colOff>368500</xdr:colOff>
      <xdr:row>145</xdr:row>
      <xdr:rowOff>0</xdr:rowOff>
    </xdr:to>
    <xdr:pic>
      <xdr:nvPicPr>
        <xdr:cNvPr id="16" name="Picture 15">
          <a:extLst>
            <a:ext uri="{FF2B5EF4-FFF2-40B4-BE49-F238E27FC236}">
              <a16:creationId xmlns:a16="http://schemas.microsoft.com/office/drawing/2014/main" xmlns="" id="{00000000-0008-0000-0600-000010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684021" y="23439121"/>
          <a:ext cx="4780479" cy="3078479"/>
        </a:xfrm>
        <a:prstGeom prst="rect">
          <a:avLst/>
        </a:prstGeom>
      </xdr:spPr>
    </xdr:pic>
    <xdr:clientData/>
  </xdr:twoCellAnchor>
  <xdr:twoCellAnchor editAs="oneCell">
    <xdr:from>
      <xdr:col>0</xdr:col>
      <xdr:colOff>563880</xdr:colOff>
      <xdr:row>17</xdr:row>
      <xdr:rowOff>60960</xdr:rowOff>
    </xdr:from>
    <xdr:to>
      <xdr:col>12</xdr:col>
      <xdr:colOff>248077</xdr:colOff>
      <xdr:row>32</xdr:row>
      <xdr:rowOff>160336</xdr:rowOff>
    </xdr:to>
    <xdr:pic>
      <xdr:nvPicPr>
        <xdr:cNvPr id="20" name="Picture 19">
          <a:extLst>
            <a:ext uri="{FF2B5EF4-FFF2-40B4-BE49-F238E27FC236}">
              <a16:creationId xmlns:a16="http://schemas.microsoft.com/office/drawing/2014/main" xmlns="" id="{00000000-0008-0000-0600-000014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563880" y="3169920"/>
          <a:ext cx="6999397" cy="2842576"/>
        </a:xfrm>
        <a:prstGeom prst="rect">
          <a:avLst/>
        </a:prstGeom>
      </xdr:spPr>
    </xdr:pic>
    <xdr:clientData/>
  </xdr:twoCellAnchor>
</xdr:wsDr>
</file>

<file path=xl/tables/table1.xml><?xml version="1.0" encoding="utf-8"?>
<table xmlns="http://schemas.openxmlformats.org/spreadsheetml/2006/main" id="5" name="Table5" displayName="Table5" ref="A1:P355" totalsRowShown="0">
  <autoFilter ref="A1:P355"/>
  <sortState ref="A2:P355">
    <sortCondition ref="A1:A355"/>
  </sortState>
  <tableColumns count="16">
    <tableColumn id="22" name="Community" dataDxfId="116">
      <calculatedColumnFormula>Table1422[[#This Row],[Community]]</calculatedColumnFormula>
    </tableColumn>
    <tableColumn id="28" name="IQ1_Average" dataDxfId="115" dataCellStyle="Currency">
      <calculatedColumnFormula>Table1422[[#This Row],[IQ1_Average]]</calculatedColumnFormula>
    </tableColumn>
    <tableColumn id="11" name="Community_IQ2" dataDxfId="114" dataCellStyle="Currency">
      <calculatedColumnFormula>Table5[[#This Row],[Community]]</calculatedColumnFormula>
    </tableColumn>
    <tableColumn id="3" name="IQ2_Average" dataDxfId="113" dataCellStyle="Currency">
      <calculatedColumnFormula>Table1422[[#This Row],[IQ2_Average]]</calculatedColumnFormula>
    </tableColumn>
    <tableColumn id="12" name="Community_IQ3" dataDxfId="112" dataCellStyle="Currency">
      <calculatedColumnFormula>Table5[[#This Row],[Community]]</calculatedColumnFormula>
    </tableColumn>
    <tableColumn id="4" name="Income Quintile 3" dataDxfId="111" dataCellStyle="Currency">
      <calculatedColumnFormula>Table1422[[#This Row],[IQ3_Average]]</calculatedColumnFormula>
    </tableColumn>
    <tableColumn id="13" name="Community_SNAP" dataDxfId="110" dataCellStyle="Currency">
      <calculatedColumnFormula>Table5[[#This Row],[Community]]</calculatedColumnFormula>
    </tableColumn>
    <tableColumn id="5" name="Percentage households on SNAP" dataDxfId="109" dataCellStyle="Percent">
      <calculatedColumnFormula>Table1422[[#This Row],[SNAP_Average]]</calculatedColumnFormula>
    </tableColumn>
    <tableColumn id="14" name="Community_Poverty_Level" dataDxfId="108">
      <calculatedColumnFormula>Table5[[#This Row],[Community]]</calculatedColumnFormula>
    </tableColumn>
    <tableColumn id="6" name="Percentage household below poverty level" dataDxfId="107" dataCellStyle="Percent">
      <calculatedColumnFormula>Table1422[[#This Row],[Poverty_Average]]</calculatedColumnFormula>
    </tableColumn>
    <tableColumn id="15" name="Community_FT" dataDxfId="106" dataCellStyle="Percent">
      <calculatedColumnFormula>Table5[[#This Row],[Community]]</calculatedColumnFormula>
    </tableColumn>
    <tableColumn id="7" name="Percentage workers 16-64 full time work" dataDxfId="105" dataCellStyle="Percent">
      <calculatedColumnFormula>Table1422[[#This Row],[Full Time Employment_Average]]</calculatedColumnFormula>
    </tableColumn>
    <tableColumn id="26" name="Community_Fees" dataDxfId="104" dataCellStyle="Percent">
      <calculatedColumnFormula>Table5[[#This Row],[Community]]</calculatedColumnFormula>
    </tableColumn>
    <tableColumn id="17" name="User Fee" dataDxfId="103">
      <calculatedColumnFormula>'Update Information Here'!AL2</calculatedColumnFormula>
    </tableColumn>
    <tableColumn id="27" name="Community_Notes" dataDxfId="102">
      <calculatedColumnFormula>Table5[[#This Row],[Community]]</calculatedColumnFormula>
    </tableColumn>
    <tableColumn id="18" name="Notes" dataDxfId="101"/>
  </tableColumns>
  <tableStyleInfo showFirstColumn="0" showLastColumn="0" showRowStripes="1" showColumnStripes="0"/>
</table>
</file>

<file path=xl/tables/table2.xml><?xml version="1.0" encoding="utf-8"?>
<table xmlns="http://schemas.openxmlformats.org/spreadsheetml/2006/main" id="1" name="Table1422" displayName="Table1422" ref="A1:AK355" totalsRowShown="0" headerRowDxfId="100" dataDxfId="99">
  <autoFilter ref="A1:AK355"/>
  <sortState ref="A2:AC355">
    <sortCondition ref="A1:A355"/>
  </sortState>
  <tableColumns count="37">
    <tableColumn id="1" name="Community" dataDxfId="98"/>
    <tableColumn id="51" name="IQ1_2015" dataDxfId="97"/>
    <tableColumn id="50" name="IQ1_2016" dataDxfId="96" dataCellStyle="Currency"/>
    <tableColumn id="49" name="IQ1_2017" dataDxfId="95"/>
    <tableColumn id="2" name="IQ1_2018" dataDxfId="94" dataCellStyle="Currency"/>
    <tableColumn id="5" name="IQ1_2019" dataDxfId="93" dataCellStyle="Currency"/>
    <tableColumn id="62" name="IQ1_Average" dataDxfId="92" dataCellStyle="Currency">
      <calculatedColumnFormula>AVERAGE(Table1422[[#This Row],[IQ1_2015]:[IQ1_2019]])</calculatedColumnFormula>
    </tableColumn>
    <tableColumn id="53" name="IQ2_2015" dataDxfId="91" dataCellStyle="Currency"/>
    <tableColumn id="52" name="IQ2_2016" dataDxfId="90" dataCellStyle="Currency"/>
    <tableColumn id="45" name="IQ2_2017" dataDxfId="89" dataCellStyle="Currency"/>
    <tableColumn id="3" name="IQ2_2018" dataDxfId="88" dataCellStyle="Currency"/>
    <tableColumn id="6" name="IQ2_2019" dataDxfId="87" dataCellStyle="Currency"/>
    <tableColumn id="63" name="IQ2_Average" dataDxfId="86" dataCellStyle="Currency">
      <calculatedColumnFormula>AVERAGE(Table1422[[#This Row],[IQ2_2015]:[IQ2_2019]])</calculatedColumnFormula>
    </tableColumn>
    <tableColumn id="54" name="IQ3_2015" dataDxfId="85" dataCellStyle="Currency"/>
    <tableColumn id="55" name="IQ3_2016" dataDxfId="84" dataCellStyle="Currency"/>
    <tableColumn id="46" name="IQ3_2017" dataDxfId="83" dataCellStyle="Currency"/>
    <tableColumn id="64" name="IQ3_2018" dataDxfId="82" dataCellStyle="Currency"/>
    <tableColumn id="7" name="IQ3_2019" dataDxfId="81" dataCellStyle="Currency"/>
    <tableColumn id="4" name="IQ3_Average" dataDxfId="80" dataCellStyle="Currency">
      <calculatedColumnFormula>AVERAGE(Table1422[[#This Row],[IQ3_2015]:[IQ3_2019]])</calculatedColumnFormula>
    </tableColumn>
    <tableColumn id="69" name="SNAP_2015" dataDxfId="79" dataCellStyle="Percent"/>
    <tableColumn id="68" name="SNAP_2016" dataDxfId="78" dataCellStyle="Percent"/>
    <tableColumn id="67" name="SNAP_2017" dataDxfId="77" dataCellStyle="Percent"/>
    <tableColumn id="66" name="SNAP_2018" dataDxfId="76" dataCellStyle="Percent"/>
    <tableColumn id="8" name="SNAP_2019" dataDxfId="75" dataCellStyle="Percent"/>
    <tableColumn id="78" name="SNAP_Average" dataDxfId="74" dataCellStyle="Percent">
      <calculatedColumnFormula>AVERAGE(Table1422[[#This Row],[SNAP_2015]:[SNAP_2019]])</calculatedColumnFormula>
    </tableColumn>
    <tableColumn id="72" name="Poverty_2015" dataDxfId="73" dataCellStyle="Percent"/>
    <tableColumn id="73" name="Poverty_2016" dataDxfId="72" dataCellStyle="Percent"/>
    <tableColumn id="71" name="Poverty_2017" dataDxfId="71" dataCellStyle="Percent"/>
    <tableColumn id="70" name="Poverty_2018" dataDxfId="70" dataCellStyle="Percent"/>
    <tableColumn id="9" name="Poverty_2019" dataDxfId="69" dataCellStyle="Percent"/>
    <tableColumn id="79" name="Poverty_Average" dataDxfId="68" dataCellStyle="Percent">
      <calculatedColumnFormula>AVERAGE(Table1422[[#This Row],[Poverty_2015]:[Poverty_2019]])</calculatedColumnFormula>
    </tableColumn>
    <tableColumn id="76" name="Full Time Employment_2015" dataDxfId="67" dataCellStyle="Percent"/>
    <tableColumn id="75" name="Full Time Employment_2016" dataDxfId="66" dataCellStyle="Percent"/>
    <tableColumn id="74" name="Full Time Employment_2017" dataDxfId="65" dataCellStyle="Percent"/>
    <tableColumn id="80" name="Full Time Employment_2018" dataDxfId="64" dataCellStyle="Percent"/>
    <tableColumn id="10" name="Full Time Employment_2019" dataDxfId="63" dataCellStyle="Percent"/>
    <tableColumn id="36" name="Full Time Employment_Average" dataDxfId="62" dataCellStyle="Percent">
      <calculatedColumnFormula>AVERAGE(Table1422[[#This Row],[Full Time Employment_2015]:[Full Time Employment_2019]])</calculatedColumnFormula>
    </tableColumn>
  </tableColumns>
  <tableStyleInfo showFirstColumn="1" showLastColumn="0" showRowStripes="1" showColumnStripes="0"/>
</table>
</file>

<file path=xl/tables/table3.xml><?xml version="1.0" encoding="utf-8"?>
<table xmlns="http://schemas.openxmlformats.org/spreadsheetml/2006/main" id="2" name="Table2" displayName="Table2" ref="A1:U351" totalsRowShown="0" headerRowDxfId="61">
  <autoFilter ref="A1:U351"/>
  <tableColumns count="21">
    <tableColumn id="1" name="Community">
      <calculatedColumnFormula>Table1422[[#This Row],[Community]]</calculatedColumnFormula>
    </tableColumn>
    <tableColumn id="21" name="Served/Unserved"/>
    <tableColumn id="2" name="IQ1_Average" dataDxfId="60">
      <calculatedColumnFormula>Table1422[[#This Row],[IQ1_Average]]</calculatedColumnFormula>
    </tableColumn>
    <tableColumn id="3" name="IQ2_Average" dataDxfId="59">
      <calculatedColumnFormula>Table1422[[#This Row],[IQ2_Average]]</calculatedColumnFormula>
    </tableColumn>
    <tableColumn id="4" name="IQ3_Average" dataDxfId="58">
      <calculatedColumnFormula>Table1422[[#This Row],[IQ3_Average]]</calculatedColumnFormula>
    </tableColumn>
    <tableColumn id="5" name="SNAP_Average" dataDxfId="57" dataCellStyle="Percent">
      <calculatedColumnFormula>Table1422[[#This Row],[SNAP_Average]]</calculatedColumnFormula>
    </tableColumn>
    <tableColumn id="6" name="Poverty_Average" dataDxfId="56">
      <calculatedColumnFormula>Table1422[[#This Row],[Poverty_Average]]</calculatedColumnFormula>
    </tableColumn>
    <tableColumn id="7" name="Full Time Employment_Average" dataDxfId="55">
      <calculatedColumnFormula>Table1422[[#This Row],[Full Time Employment_Average]]</calculatedColumnFormula>
    </tableColumn>
    <tableColumn id="8" name="Monthly Fees" dataDxfId="54">
      <calculatedColumnFormula>'Update Information Here'!AL2</calculatedColumnFormula>
    </tableColumn>
    <tableColumn id="9" name="Annual Fees">
      <calculatedColumnFormula>I2*12</calculatedColumnFormula>
    </tableColumn>
    <tableColumn id="10" name="RI_IQ1" dataDxfId="53" dataCellStyle="Percent">
      <calculatedColumnFormula>Table2[[#This Row],[Annual Fees]]/Table2[[#This Row],[IQ1_Average]]</calculatedColumnFormula>
    </tableColumn>
    <tableColumn id="11" name="RI_IQ2" dataDxfId="52" dataCellStyle="Percent">
      <calculatedColumnFormula>Table2[[#This Row],[Annual Fees]]/Table2[[#This Row],[IQ2_Average]]</calculatedColumnFormula>
    </tableColumn>
    <tableColumn id="12" name="RI_IQ3" dataDxfId="51" dataCellStyle="Percent">
      <calculatedColumnFormula>Table2[[#This Row],[Annual Fees]]/Table2[[#This Row],[IQ3_Average]]</calculatedColumnFormula>
    </tableColumn>
    <tableColumn id="13" name="RI_Village" dataDxfId="50" dataCellStyle="Percent">
      <calculatedColumnFormula>AVERAGE(Table2[[#This Row],[RI_IQ1]:[RI_IQ3]])</calculatedColumnFormula>
    </tableColumn>
    <tableColumn id="14" name="FCI_SNAP" dataDxfId="49">
      <calculatedColumnFormula>IF(Table2[[#This Row],[SNAP_Average]]&gt;20%,1, IF(Table2[[#This Row],[SNAP_Average]]&lt;11%, 3, 2))</calculatedColumnFormula>
    </tableColumn>
    <tableColumn id="15" name="FCI_Poverty" dataDxfId="48">
      <calculatedColumnFormula>IF(Table2[[#This Row],[Poverty_Average]]&gt;20%,1, IF(Table2[[#This Row],[Poverty_Average]]&lt;10%, 3, 2))</calculatedColumnFormula>
    </tableColumn>
    <tableColumn id="16" name="FCI_FullTimeEmployment" dataDxfId="47">
      <calculatedColumnFormula>IF(Table2[[#This Row],[Full Time Employment_Average]]&lt;30%,1, IF(Table2[[#This Row],[Full Time Employment_Average]]&gt;50%, 3, 2))</calculatedColumnFormula>
    </tableColumn>
    <tableColumn id="17" name="FCI_Village" dataDxfId="46">
      <calculatedColumnFormula>AVERAGE(Table2[[#This Row],[FCI_SNAP]:[FCI_FullTimeEmployment]])</calculatedColumnFormula>
    </tableColumn>
    <tableColumn id="18" name="Affordability Assessment" dataDxfId="45">
      <calculatedColumnFormula>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calculatedColumnFormula>
    </tableColumn>
    <tableColumn id="20" name="Low Burden Threshold" dataDxfId="44" dataCellStyle="Currency">
      <calculatedColumnFormula>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Row],[IQ2_Average]])*(3*0.02)/12,IF(D47&lt;=1.5,"NA")))</calculatedColumnFormula>
    </tableColumn>
    <tableColumn id="19" name="Medium Burden Threshold" dataDxfId="43" dataCellStyle="Currency">
      <calculatedColumnFormula>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calculatedColumnFormula>
    </tableColumn>
  </tableColumns>
  <tableStyleInfo name="TableStyleLight11" showFirstColumn="0" showLastColumn="0" showRowStripes="1" showColumnStripes="0"/>
</table>
</file>

<file path=xl/tables/table4.xml><?xml version="1.0" encoding="utf-8"?>
<table xmlns="http://schemas.openxmlformats.org/spreadsheetml/2006/main" id="4" name="Table25" displayName="Table25" ref="A1:U355" totalsRowShown="0" headerRowDxfId="42">
  <autoFilter ref="A1:U355"/>
  <tableColumns count="21">
    <tableColumn id="1" name="Community">
      <calculatedColumnFormula>Table1422[[#This Row],[Community]]</calculatedColumnFormula>
    </tableColumn>
    <tableColumn id="21" name="Served/Unserved"/>
    <tableColumn id="2" name="IQ1_Average" dataDxfId="41">
      <calculatedColumnFormula>Table1422[[#This Row],[IQ1_Average]]</calculatedColumnFormula>
    </tableColumn>
    <tableColumn id="3" name="IQ2_Average" dataDxfId="40">
      <calculatedColumnFormula>Table1422[[#This Row],[IQ2_Average]]</calculatedColumnFormula>
    </tableColumn>
    <tableColumn id="4" name="IQ3_Average" dataDxfId="39">
      <calculatedColumnFormula>Table1422[[#This Row],[IQ3_Average]]</calculatedColumnFormula>
    </tableColumn>
    <tableColumn id="5" name="SNAP_Average" dataDxfId="38" dataCellStyle="Percent">
      <calculatedColumnFormula>Table1422[[#This Row],[SNAP_Average]]</calculatedColumnFormula>
    </tableColumn>
    <tableColumn id="6" name="Poverty_Average" dataDxfId="37">
      <calculatedColumnFormula>Table1422[[#This Row],[Poverty_Average]]</calculatedColumnFormula>
    </tableColumn>
    <tableColumn id="7" name="Full Time Employment_Average" dataDxfId="36">
      <calculatedColumnFormula>Table1422[[#This Row],[Full Time Employment_Average]]</calculatedColumnFormula>
    </tableColumn>
    <tableColumn id="8" name="Monthly Fees" dataDxfId="35">
      <calculatedColumnFormula>'Update Information Here'!AL2</calculatedColumnFormula>
    </tableColumn>
    <tableColumn id="9" name="Annual Fees">
      <calculatedColumnFormula>I2*12</calculatedColumnFormula>
    </tableColumn>
    <tableColumn id="10" name="RI_IQ1" dataDxfId="34" dataCellStyle="Percent">
      <calculatedColumnFormula>Table25[[#This Row],[Annual Fees]]/Table25[[#This Row],[IQ1_Average]]</calculatedColumnFormula>
    </tableColumn>
    <tableColumn id="11" name="RI_IQ2" dataDxfId="33" dataCellStyle="Percent">
      <calculatedColumnFormula>Table25[[#This Row],[Annual Fees]]/Table25[[#This Row],[IQ2_Average]]</calculatedColumnFormula>
    </tableColumn>
    <tableColumn id="12" name="RI_IQ3" dataDxfId="32" dataCellStyle="Percent">
      <calculatedColumnFormula>Table25[[#This Row],[Annual Fees]]/Table25[[#This Row],[IQ3_Average]]</calculatedColumnFormula>
    </tableColumn>
    <tableColumn id="13" name="RI_Village" dataDxfId="31" dataCellStyle="Percent">
      <calculatedColumnFormula>AVERAGE(Table25[[#This Row],[RI_IQ1]:[RI_IQ3]])</calculatedColumnFormula>
    </tableColumn>
    <tableColumn id="14" name="FCI_SNAP" dataDxfId="30">
      <calculatedColumnFormula>IF(Table25[[#This Row],[SNAP_Average]]&gt;20%,1, IF(Table25[[#This Row],[SNAP_Average]]&lt;11%, 3, 2))</calculatedColumnFormula>
    </tableColumn>
    <tableColumn id="15" name="FCI_Poverty" dataDxfId="29">
      <calculatedColumnFormula>IF(Table25[[#This Row],[Poverty_Average]]&gt;20%,1, IF(Table25[[#This Row],[Poverty_Average]]&lt;10%, 3, 2))</calculatedColumnFormula>
    </tableColumn>
    <tableColumn id="16" name="FCI_FullTimeEmployment" dataDxfId="28">
      <calculatedColumnFormula>IF(Table25[[#This Row],[Full Time Employment_Average]]&lt;30%,1, IF(Table25[[#This Row],[Full Time Employment_Average]]&gt;50%, 3, 2))</calculatedColumnFormula>
    </tableColumn>
    <tableColumn id="17" name="FCI_Village" dataDxfId="27">
      <calculatedColumnFormula>AVERAGE(Table25[[#This Row],[FCI_SNAP]:[FCI_FullTimeEmployment]])</calculatedColumnFormula>
    </tableColumn>
    <tableColumn id="18" name="Affordability Assessment" dataDxfId="26">
      <calculatedColumnFormula>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calculatedColumnFormula>
    </tableColumn>
    <tableColumn id="20" name="Low Burden Threshold" dataDxfId="25" dataCellStyle="Currency">
      <calculatedColumnFormula>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Row],[IQ2_Average]])*(3*0.02)/12,IF(D51&lt;=1.5,"NA")))</calculatedColumnFormula>
    </tableColumn>
    <tableColumn id="19" name="Medium Burden Threshold" dataDxfId="24" dataCellStyle="Currency">
      <calculatedColumnFormula>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calculatedColumnFormula>
    </tableColumn>
  </tableColumns>
  <tableStyleInfo name="TableStyleLight11" showFirstColumn="0" showLastColumn="0" showRowStripes="1" showColumnStripes="0"/>
</table>
</file>

<file path=xl/tables/table5.xml><?xml version="1.0" encoding="utf-8"?>
<table xmlns="http://schemas.openxmlformats.org/spreadsheetml/2006/main" id="6" name="Table6" displayName="Table6" ref="A1:F356" totalsRowShown="0" headerRowDxfId="23" dataDxfId="22">
  <autoFilter ref="A1:F356">
    <filterColumn colId="3">
      <filters>
        <filter val="No"/>
      </filters>
    </filterColumn>
  </autoFilter>
  <tableColumns count="6">
    <tableColumn id="1" name="Community" dataDxfId="21"/>
    <tableColumn id="2" name="2020" dataDxfId="20"/>
    <tableColumn id="3" name="2019" dataDxfId="19"/>
    <tableColumn id="6" name="Compare" dataDxfId="18">
      <calculatedColumnFormula>IF(Table6[[#This Row],[2020]]=Table6[[#This Row],[2019]], "Yes", "No")</calculatedColumnFormula>
    </tableColumn>
    <tableColumn id="4" name="2020 Fees" dataDxfId="17"/>
    <tableColumn id="5" name="2019 Fees" dataDxfId="16"/>
  </tableColumns>
  <tableStyleInfo name="TableStyleMedium2" showFirstColumn="0" showLastColumn="0" showRowStripes="1" showColumnStripes="0"/>
</table>
</file>

<file path=xl/tables/table6.xml><?xml version="1.0" encoding="utf-8"?>
<table xmlns="http://schemas.openxmlformats.org/spreadsheetml/2006/main" id="3" name="Table3" displayName="Table3" ref="A1:B39" totalsRowShown="0" headerRowDxfId="15">
  <autoFilter ref="A1:B39"/>
  <tableColumns count="2">
    <tableColumn id="1" name="Header Name"/>
    <tableColumn id="2" name="Descriptio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94"/>
  <sheetViews>
    <sheetView tabSelected="1" zoomScale="106" zoomScaleNormal="50" workbookViewId="0">
      <selection activeCell="K9" sqref="K9"/>
    </sheetView>
  </sheetViews>
  <sheetFormatPr defaultRowHeight="15" x14ac:dyDescent="0.25"/>
  <cols>
    <col min="1" max="1" width="4.85546875" customWidth="1"/>
    <col min="2" max="2" width="24.7109375" customWidth="1"/>
    <col min="3" max="3" width="17" customWidth="1"/>
    <col min="4" max="4" width="10.85546875" customWidth="1"/>
    <col min="5" max="5" width="28.85546875" customWidth="1"/>
    <col min="6" max="6" width="8.85546875" style="1"/>
  </cols>
  <sheetData>
    <row r="1" spans="1:47" ht="6.75" customHeight="1" x14ac:dyDescent="0.25">
      <c r="A1" s="1"/>
      <c r="B1" s="1"/>
      <c r="C1" s="1"/>
      <c r="D1" s="1"/>
      <c r="E1" s="1"/>
      <c r="F1" s="2"/>
      <c r="G1" s="3"/>
      <c r="H1" s="3"/>
      <c r="I1" s="3"/>
      <c r="J1" s="3"/>
      <c r="K1" s="3"/>
      <c r="L1" s="3"/>
      <c r="M1" s="3"/>
      <c r="N1" s="3"/>
    </row>
    <row r="2" spans="1:47" ht="28.5" x14ac:dyDescent="0.25">
      <c r="A2" s="146" t="s">
        <v>180</v>
      </c>
      <c r="B2" s="146"/>
      <c r="C2" s="146"/>
      <c r="D2" s="146"/>
      <c r="E2" s="146"/>
      <c r="F2" s="2"/>
      <c r="G2" s="3"/>
      <c r="H2" s="3"/>
      <c r="I2" s="3"/>
      <c r="J2" s="3"/>
      <c r="K2" s="3"/>
      <c r="L2" s="3"/>
      <c r="M2" s="3"/>
      <c r="N2" s="3"/>
    </row>
    <row r="3" spans="1:47" ht="12" customHeight="1" x14ac:dyDescent="0.25">
      <c r="A3" s="77"/>
      <c r="B3" s="77"/>
      <c r="C3" s="77"/>
      <c r="D3" s="77"/>
      <c r="E3" s="155"/>
      <c r="F3" s="2"/>
      <c r="G3" s="3"/>
      <c r="H3" s="3"/>
      <c r="I3" s="3"/>
      <c r="J3" s="3"/>
      <c r="K3" s="3"/>
      <c r="L3" s="3"/>
      <c r="M3" s="3"/>
      <c r="N3" s="3"/>
    </row>
    <row r="4" spans="1:47" ht="9.6" customHeight="1" x14ac:dyDescent="0.25">
      <c r="A4" s="35"/>
      <c r="B4" s="35"/>
      <c r="C4" s="35"/>
      <c r="D4" s="35"/>
      <c r="E4" s="35"/>
      <c r="F4" s="2"/>
      <c r="G4" s="3"/>
      <c r="H4" s="3"/>
      <c r="I4" s="3"/>
      <c r="J4" s="3"/>
      <c r="K4" s="3"/>
      <c r="L4" s="3"/>
      <c r="M4" s="3"/>
      <c r="N4" s="3"/>
    </row>
    <row r="5" spans="1:47" ht="31.9" customHeight="1" x14ac:dyDescent="0.25">
      <c r="A5" s="35"/>
      <c r="B5" s="33" t="s">
        <v>0</v>
      </c>
      <c r="C5" s="63" t="s">
        <v>394</v>
      </c>
      <c r="D5" s="153" t="s">
        <v>427</v>
      </c>
      <c r="E5" s="154"/>
      <c r="F5" s="2"/>
      <c r="G5" s="3"/>
      <c r="H5" s="3"/>
      <c r="I5" s="3"/>
      <c r="J5" s="3"/>
      <c r="K5" s="36"/>
      <c r="L5" s="3"/>
      <c r="M5" s="3"/>
      <c r="N5" s="3"/>
    </row>
    <row r="6" spans="1:47" x14ac:dyDescent="0.25">
      <c r="A6" s="1"/>
      <c r="B6" s="2"/>
      <c r="C6" s="73"/>
      <c r="D6" s="1"/>
      <c r="E6" s="1"/>
      <c r="F6" s="2"/>
      <c r="G6" s="3"/>
      <c r="H6" s="3"/>
      <c r="I6" s="3"/>
      <c r="J6" s="3"/>
      <c r="K6" s="3"/>
      <c r="L6" s="3"/>
      <c r="M6" s="3"/>
      <c r="N6" s="3"/>
    </row>
    <row r="7" spans="1:47" ht="22.9" customHeight="1" x14ac:dyDescent="0.25">
      <c r="A7" s="1"/>
      <c r="B7" s="33" t="s">
        <v>428</v>
      </c>
      <c r="C7" s="75" t="str">
        <f>IF(AND(C36&lt;=2%,C51&gt;2.5),"Low burden",IF(AND(C36&gt;2%,C36&lt;=5%,C51&gt;2.5),"Low Burden",IF(AND(C36&lt;=2%,C51&gt;1.5,C51&lt;=2.5),"Low Burden",IF(AND(C36&gt;5%,C51&gt;2.5),"Medium Burden",IF(AND(C36&gt;2%,C36&lt;=5%,C51&gt;1.5,C51&lt;=2.5),"Medium Burden",IF(AND(C36&lt;=2%,C51&lt;=1.5),"Medium Burden",IF(AND(C36&gt;5%,C51&gt;1.5,C51&lt;=2.5),"High Burden",IF(AND(C36&gt;5%,C51&lt;=1.5),"High Burden",IF(AND(C36&gt;2%,C36&lt;=5%,C51&lt;=1.5),"High Burden","")))))))))</f>
        <v>Low burden</v>
      </c>
      <c r="D7" s="1"/>
      <c r="E7" s="1"/>
      <c r="F7" s="2"/>
      <c r="G7" s="72"/>
      <c r="J7" s="3"/>
      <c r="K7" s="3"/>
      <c r="L7" s="3"/>
      <c r="M7" s="3"/>
      <c r="N7" s="3"/>
    </row>
    <row r="8" spans="1:47" ht="14.45" customHeight="1" thickBot="1" x14ac:dyDescent="0.3">
      <c r="A8" s="15"/>
      <c r="B8" s="76"/>
      <c r="C8" s="74"/>
      <c r="D8" s="15"/>
      <c r="E8" s="15"/>
      <c r="F8" s="2"/>
      <c r="J8" s="3"/>
      <c r="K8" s="3"/>
      <c r="L8" s="3"/>
      <c r="M8" s="3"/>
      <c r="N8" s="3"/>
    </row>
    <row r="9" spans="1:47" ht="24" customHeight="1" thickBot="1" x14ac:dyDescent="0.4">
      <c r="A9" s="34"/>
      <c r="B9" s="147" t="s">
        <v>426</v>
      </c>
      <c r="C9" s="147"/>
      <c r="D9" s="148"/>
      <c r="E9" s="148"/>
      <c r="F9" s="2"/>
      <c r="J9" s="3"/>
      <c r="K9" s="3"/>
      <c r="L9" s="3"/>
      <c r="M9" s="3"/>
      <c r="N9" s="3"/>
    </row>
    <row r="10" spans="1:47" ht="14.45" customHeight="1" x14ac:dyDescent="0.25">
      <c r="A10" s="1"/>
      <c r="B10" s="24"/>
      <c r="C10" s="31"/>
      <c r="D10" s="1"/>
      <c r="E10" s="1"/>
      <c r="F10" s="2"/>
      <c r="J10" s="3"/>
      <c r="K10" s="3"/>
      <c r="L10" s="3"/>
      <c r="M10" s="3"/>
      <c r="N10" s="3"/>
    </row>
    <row r="11" spans="1:47" ht="14.45" customHeight="1" x14ac:dyDescent="0.25">
      <c r="A11" s="1"/>
      <c r="B11" s="24"/>
      <c r="C11" s="37" t="s">
        <v>182</v>
      </c>
      <c r="D11" s="1"/>
      <c r="E11" s="38" t="s">
        <v>183</v>
      </c>
      <c r="F11" s="2"/>
      <c r="J11" s="3"/>
      <c r="K11" s="3"/>
      <c r="L11" s="3"/>
      <c r="M11" s="3"/>
      <c r="N11" s="3"/>
    </row>
    <row r="12" spans="1:47" ht="28.15" customHeight="1" x14ac:dyDescent="0.25">
      <c r="A12" s="1"/>
      <c r="B12" s="4" t="s">
        <v>429</v>
      </c>
      <c r="C12" s="71">
        <f>IF(C51&gt;2.5,(C31*C32*C33)/(C32*C33+C31*C33+C31*C32)*(3*0.08)/12,IF(C51&gt;1.5,(C31*C32*C33)/(C32*C33+C31*C33+C31*C32)*(3*0.05)/12,IF(C51&lt;=1.5,(C31*C32*C33)/(C32*C33+C31*C33+C31*C32)*(3*0.02)/12)))</f>
        <v>320.07199829782445</v>
      </c>
      <c r="D12" s="2"/>
      <c r="E12" s="69">
        <f>C12*12</f>
        <v>3840.8639795738936</v>
      </c>
      <c r="F12" s="2"/>
      <c r="I12" s="3"/>
      <c r="J12" s="3"/>
      <c r="K12" s="3"/>
      <c r="L12" s="3"/>
      <c r="M12" s="3"/>
    </row>
    <row r="13" spans="1:47" ht="12" customHeight="1" x14ac:dyDescent="0.25">
      <c r="A13" s="1"/>
      <c r="B13" s="4"/>
      <c r="C13" s="70"/>
      <c r="D13" s="2"/>
      <c r="E13" s="2"/>
      <c r="F13" s="2"/>
      <c r="J13" s="3"/>
      <c r="K13" s="3"/>
      <c r="L13" s="3"/>
      <c r="M13" s="3"/>
      <c r="N13" s="3"/>
      <c r="O13" s="39"/>
    </row>
    <row r="14" spans="1:47" ht="73.900000000000006" customHeight="1" x14ac:dyDescent="0.25">
      <c r="A14" s="1"/>
      <c r="B14" s="92" t="s">
        <v>430</v>
      </c>
      <c r="C14" s="91">
        <f>IF(C51&gt;2.5,(C31*C32*C33)/(C32*C33+C31*C33+C31*C32)*(3*0.05)/12,IF(C51&gt;1.5,(C31*C32*C33)/(C32*C33+C31*C33+C31*C32)*(3*0.02)/12,IF(C51&lt;=1.5,"!")))</f>
        <v>200.04499893614027</v>
      </c>
      <c r="D14" s="2"/>
      <c r="E14" s="93">
        <f>IF(C14="!", "Any fee will be at least a medium burden in this community", IF(C14&gt;0, C14*12))</f>
        <v>2400.5399872336834</v>
      </c>
      <c r="F14" s="2"/>
      <c r="H14" s="23"/>
      <c r="J14" s="3"/>
      <c r="K14" s="3"/>
      <c r="L14" s="3"/>
      <c r="M14" s="3"/>
      <c r="N14" s="3"/>
    </row>
    <row r="15" spans="1:47" s="13" customFormat="1" ht="15.6" customHeight="1" thickBot="1" x14ac:dyDescent="0.3">
      <c r="A15" s="15"/>
      <c r="B15" s="15"/>
      <c r="C15" s="32"/>
      <c r="D15" s="15"/>
      <c r="E15" s="16"/>
      <c r="F15" s="2"/>
      <c r="G15"/>
      <c r="H15"/>
      <c r="I15"/>
      <c r="J15"/>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row>
    <row r="16" spans="1:47" ht="12.6" customHeight="1" x14ac:dyDescent="0.25">
      <c r="A16" s="150" t="s">
        <v>181</v>
      </c>
      <c r="B16" s="150"/>
      <c r="C16" s="150"/>
      <c r="D16" s="150"/>
      <c r="E16" s="150"/>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row>
    <row r="17" spans="1:47" ht="11.45" customHeight="1" thickBot="1" x14ac:dyDescent="0.3">
      <c r="A17" s="151"/>
      <c r="B17" s="151"/>
      <c r="C17" s="151"/>
      <c r="D17" s="151"/>
      <c r="E17" s="151"/>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row>
    <row r="18" spans="1:47" ht="11.45" customHeight="1" x14ac:dyDescent="0.25">
      <c r="A18" s="1"/>
      <c r="B18" s="1"/>
      <c r="C18" s="5"/>
      <c r="D18" s="5"/>
      <c r="E18" s="5"/>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row>
    <row r="19" spans="1:47" ht="15.6" customHeight="1" x14ac:dyDescent="0.3">
      <c r="A19" s="1"/>
      <c r="B19" s="145" t="s">
        <v>178</v>
      </c>
      <c r="C19" s="145"/>
      <c r="D19" s="145"/>
      <c r="E19" s="7"/>
    </row>
    <row r="20" spans="1:47" ht="15.6" customHeight="1" x14ac:dyDescent="0.3">
      <c r="A20" s="1"/>
      <c r="B20" s="17"/>
      <c r="C20" s="17"/>
      <c r="D20" s="17"/>
      <c r="E20" s="7"/>
    </row>
    <row r="21" spans="1:47" ht="15.6" customHeight="1" x14ac:dyDescent="0.25">
      <c r="A21" s="4"/>
      <c r="B21" s="18" t="s">
        <v>172</v>
      </c>
      <c r="C21" s="18"/>
      <c r="D21" s="8"/>
      <c r="E21" s="8"/>
      <c r="H21" s="3"/>
      <c r="K21" s="3"/>
    </row>
    <row r="22" spans="1:47" ht="16.149999999999999" customHeight="1" x14ac:dyDescent="0.25">
      <c r="A22" s="1"/>
      <c r="B22" s="21"/>
      <c r="C22" s="22"/>
      <c r="D22" s="19"/>
      <c r="E22" s="30"/>
    </row>
    <row r="23" spans="1:47" ht="57" customHeight="1" x14ac:dyDescent="0.25">
      <c r="A23" s="1"/>
      <c r="B23" s="42" t="s">
        <v>434</v>
      </c>
      <c r="C23" s="64">
        <f>VLOOKUP(C5, Table5[[Community_Fees]:[User Fee]], 2, FALSE)</f>
        <v>65</v>
      </c>
      <c r="D23" s="89"/>
      <c r="E23" s="21" t="str">
        <f>VLOOKUP(C5,'Community info - DO NOT CHANGE'!O1:P290,2, FALSE)</f>
        <v>This is the reported user fee for this community. You can try a different fee by typing it in the blue cell below.</v>
      </c>
      <c r="H23" s="3"/>
    </row>
    <row r="24" spans="1:47" ht="15" customHeight="1" x14ac:dyDescent="0.25">
      <c r="A24" s="1"/>
      <c r="B24" s="21"/>
      <c r="C24" s="25"/>
      <c r="D24" s="1"/>
      <c r="E24" s="1"/>
    </row>
    <row r="25" spans="1:47" ht="84.6" customHeight="1" x14ac:dyDescent="0.25">
      <c r="A25" s="86"/>
      <c r="B25" s="87"/>
      <c r="C25" s="85"/>
      <c r="D25" s="88"/>
      <c r="E25" s="90" t="s">
        <v>435</v>
      </c>
      <c r="F25" s="86"/>
    </row>
    <row r="26" spans="1:47" ht="18.600000000000001" customHeight="1" x14ac:dyDescent="0.25">
      <c r="A26" s="1"/>
      <c r="B26" s="21"/>
      <c r="C26" s="48"/>
      <c r="D26" s="30"/>
      <c r="E26" s="30"/>
      <c r="F26" s="2"/>
    </row>
    <row r="27" spans="1:47" ht="15.6" customHeight="1" x14ac:dyDescent="0.25">
      <c r="A27" s="1"/>
      <c r="B27" s="7" t="s">
        <v>5</v>
      </c>
      <c r="C27" s="65">
        <f>IF(C25&gt;0, C25*12, C23*12)</f>
        <v>780</v>
      </c>
      <c r="D27" s="41"/>
      <c r="E27" s="28"/>
    </row>
    <row r="28" spans="1:47" ht="15.6" customHeight="1" x14ac:dyDescent="0.25">
      <c r="A28" s="1"/>
      <c r="B28" s="7"/>
      <c r="C28" s="10"/>
      <c r="D28" s="8"/>
      <c r="E28" s="8"/>
    </row>
    <row r="29" spans="1:47" ht="15.6" customHeight="1" x14ac:dyDescent="0.25">
      <c r="A29" s="1"/>
      <c r="B29" s="149" t="s">
        <v>173</v>
      </c>
      <c r="C29" s="149"/>
      <c r="D29" s="149"/>
      <c r="E29" s="149"/>
      <c r="H29" s="27"/>
    </row>
    <row r="30" spans="1:47" ht="16.149999999999999" customHeight="1" x14ac:dyDescent="0.25">
      <c r="A30" s="1"/>
      <c r="B30" s="11" t="s">
        <v>11</v>
      </c>
      <c r="C30" s="43" t="s">
        <v>6</v>
      </c>
      <c r="D30" s="152" t="s">
        <v>10</v>
      </c>
      <c r="E30" s="152"/>
    </row>
    <row r="31" spans="1:47" x14ac:dyDescent="0.25">
      <c r="A31" s="1"/>
      <c r="B31" s="2" t="s">
        <v>1</v>
      </c>
      <c r="C31" s="66">
        <f>VLOOKUP(C5,Table5[[#All],[Community]:[IQ1_Average]],2,FALSE)</f>
        <v>28833.333333333332</v>
      </c>
      <c r="D31" s="45"/>
      <c r="E31" s="68">
        <f>IF($C$27&gt;0, $C$27/C31, "-")</f>
        <v>2.7052023121387284E-2</v>
      </c>
      <c r="H31" s="27"/>
    </row>
    <row r="32" spans="1:47" x14ac:dyDescent="0.25">
      <c r="A32" s="1"/>
      <c r="B32" s="2" t="s">
        <v>2</v>
      </c>
      <c r="C32" s="66">
        <f>VLOOKUP(C5,Table5[[Community_IQ2]:[IQ2_Average]],2,FALSE)</f>
        <v>63583.333333333336</v>
      </c>
      <c r="D32" s="45"/>
      <c r="E32" s="68">
        <f t="shared" ref="E32:E33" si="0">IF($C$27&gt;0, $C$27/C32, "-")</f>
        <v>1.2267365661861073E-2</v>
      </c>
    </row>
    <row r="33" spans="1:5" x14ac:dyDescent="0.25">
      <c r="A33" s="1"/>
      <c r="B33" s="2" t="s">
        <v>3</v>
      </c>
      <c r="C33" s="66">
        <f>VLOOKUP(C5,Table5[[Community_IQ3]:[Income Quintile 3]],2,FALSE)</f>
        <v>82805.666666666672</v>
      </c>
      <c r="D33" s="45"/>
      <c r="E33" s="68">
        <f t="shared" si="0"/>
        <v>9.4196451933643826E-3</v>
      </c>
    </row>
    <row r="34" spans="1:5" x14ac:dyDescent="0.25">
      <c r="A34" s="1"/>
      <c r="B34" s="2"/>
      <c r="C34" s="44"/>
      <c r="D34" s="9"/>
      <c r="E34" s="9"/>
    </row>
    <row r="35" spans="1:5" x14ac:dyDescent="0.25">
      <c r="A35" s="1"/>
      <c r="B35" s="149" t="s">
        <v>174</v>
      </c>
      <c r="C35" s="149"/>
      <c r="D35" s="149"/>
      <c r="E35" s="149"/>
    </row>
    <row r="36" spans="1:5" x14ac:dyDescent="0.25">
      <c r="A36" s="2"/>
      <c r="B36" s="14" t="s">
        <v>4</v>
      </c>
      <c r="C36" s="67">
        <f>AVERAGE(E31:E33)</f>
        <v>1.6246344658870916E-2</v>
      </c>
      <c r="D36" s="26"/>
      <c r="E36" s="6"/>
    </row>
    <row r="37" spans="1:5" x14ac:dyDescent="0.25">
      <c r="A37" s="2"/>
      <c r="B37" s="14"/>
      <c r="C37" s="20"/>
      <c r="D37" s="1"/>
      <c r="E37" s="6"/>
    </row>
    <row r="38" spans="1:5" x14ac:dyDescent="0.25">
      <c r="A38" s="2"/>
      <c r="B38" s="14"/>
      <c r="C38" s="20"/>
      <c r="D38" s="1"/>
      <c r="E38" s="6"/>
    </row>
    <row r="39" spans="1:5" x14ac:dyDescent="0.25">
      <c r="A39" s="1"/>
      <c r="B39" s="1"/>
      <c r="C39" s="2"/>
      <c r="D39" s="2"/>
      <c r="E39" s="6"/>
    </row>
    <row r="40" spans="1:5" ht="14.45" customHeight="1" x14ac:dyDescent="0.3">
      <c r="A40" s="1"/>
      <c r="B40" s="145" t="s">
        <v>177</v>
      </c>
      <c r="C40" s="145"/>
      <c r="D40" s="145"/>
      <c r="E40" s="145"/>
    </row>
    <row r="41" spans="1:5" x14ac:dyDescent="0.25">
      <c r="A41" s="1"/>
      <c r="B41" s="1"/>
      <c r="C41" s="2"/>
      <c r="D41" s="2"/>
      <c r="E41" s="2"/>
    </row>
    <row r="42" spans="1:5" x14ac:dyDescent="0.25">
      <c r="A42" s="1"/>
      <c r="B42" s="149" t="s">
        <v>175</v>
      </c>
      <c r="C42" s="149"/>
      <c r="D42" s="149"/>
      <c r="E42" s="149"/>
    </row>
    <row r="43" spans="1:5" x14ac:dyDescent="0.25">
      <c r="A43" s="1"/>
      <c r="B43" s="49"/>
      <c r="C43" s="49"/>
      <c r="D43" s="49"/>
      <c r="E43" s="49"/>
    </row>
    <row r="44" spans="1:5" x14ac:dyDescent="0.25">
      <c r="A44" s="1"/>
      <c r="B44" s="82" t="s">
        <v>7</v>
      </c>
      <c r="C44" s="83" t="s">
        <v>8</v>
      </c>
      <c r="D44" s="84" t="s">
        <v>169</v>
      </c>
      <c r="E44" s="2"/>
    </row>
    <row r="45" spans="1:5" x14ac:dyDescent="0.25">
      <c r="A45" s="1"/>
      <c r="B45" s="47" t="s">
        <v>170</v>
      </c>
      <c r="C45" s="78">
        <f>VLOOKUP(C5, 'Community info - DO NOT CHANGE'!G1:H355,2,FALSE)</f>
        <v>9.6250000000000002E-2</v>
      </c>
      <c r="D45" s="79">
        <f>IF(C45&gt;20%,1, IF(C45&lt;11%, 3, 2))</f>
        <v>3</v>
      </c>
      <c r="E45" s="40"/>
    </row>
    <row r="46" spans="1:5" ht="30" x14ac:dyDescent="0.25">
      <c r="A46" s="1"/>
      <c r="B46" s="12" t="s">
        <v>431</v>
      </c>
      <c r="C46" s="80">
        <f>VLOOKUP(C5, 'Community info - DO NOT CHANGE'!I1:J355,2,FALSE)</f>
        <v>0.13725000000000001</v>
      </c>
      <c r="D46" s="79">
        <f>IF(C46&gt;20%,1, IF(C46&lt;10%, 3, 2))</f>
        <v>2</v>
      </c>
      <c r="E46" s="2"/>
    </row>
    <row r="47" spans="1:5" ht="45" x14ac:dyDescent="0.25">
      <c r="A47" s="1"/>
      <c r="B47" s="12" t="s">
        <v>171</v>
      </c>
      <c r="C47" s="80">
        <f>VLOOKUP(C5,'Community info - DO NOT CHANGE'!K1:L355,2,FALSE)</f>
        <v>0.62674999999999992</v>
      </c>
      <c r="D47" s="79">
        <f>IF(C47&lt;30%,1, IF(C47&gt;50%, 3, 2))</f>
        <v>3</v>
      </c>
      <c r="E47" s="40"/>
    </row>
    <row r="48" spans="1:5" x14ac:dyDescent="0.25">
      <c r="A48" s="1"/>
      <c r="B48" s="1"/>
      <c r="C48" s="46"/>
      <c r="D48" s="1"/>
      <c r="E48" s="1"/>
    </row>
    <row r="49" spans="1:5" ht="17.45" customHeight="1" x14ac:dyDescent="0.25">
      <c r="A49" s="1"/>
      <c r="B49" s="149" t="s">
        <v>179</v>
      </c>
      <c r="C49" s="149"/>
      <c r="D49" s="149"/>
      <c r="E49" s="149"/>
    </row>
    <row r="50" spans="1:5" ht="11.45" customHeight="1" x14ac:dyDescent="0.25">
      <c r="A50" s="1"/>
      <c r="B50" s="29"/>
      <c r="C50" s="29"/>
      <c r="D50" s="29"/>
      <c r="E50" s="29"/>
    </row>
    <row r="51" spans="1:5" ht="13.9" customHeight="1" x14ac:dyDescent="0.25">
      <c r="A51" s="1"/>
      <c r="B51" s="1" t="s">
        <v>176</v>
      </c>
      <c r="C51" s="81">
        <f>AVERAGE(D45:D47)</f>
        <v>2.6666666666666665</v>
      </c>
      <c r="D51" s="26"/>
      <c r="E51" s="1"/>
    </row>
    <row r="52" spans="1:5" x14ac:dyDescent="0.25">
      <c r="A52" s="1"/>
      <c r="B52" s="1"/>
      <c r="C52" s="1"/>
      <c r="D52" s="1"/>
      <c r="E52" s="1"/>
    </row>
    <row r="53" spans="1:5" ht="18.75" x14ac:dyDescent="0.3">
      <c r="A53" s="1"/>
      <c r="B53" s="145"/>
      <c r="C53" s="145"/>
      <c r="D53" s="145"/>
      <c r="E53" s="145"/>
    </row>
    <row r="54" spans="1:5" s="61" customFormat="1" ht="12" customHeight="1" x14ac:dyDescent="0.25">
      <c r="B54" s="144"/>
      <c r="C54" s="144"/>
      <c r="D54" s="144"/>
      <c r="E54" s="144"/>
    </row>
    <row r="55" spans="1:5" s="61" customFormat="1" x14ac:dyDescent="0.25"/>
    <row r="56" spans="1:5" s="61" customFormat="1" x14ac:dyDescent="0.25"/>
    <row r="57" spans="1:5" s="61" customFormat="1" x14ac:dyDescent="0.25"/>
    <row r="58" spans="1:5" s="61" customFormat="1" x14ac:dyDescent="0.25"/>
    <row r="59" spans="1:5" s="61" customFormat="1" x14ac:dyDescent="0.25"/>
    <row r="60" spans="1:5" s="61" customFormat="1" x14ac:dyDescent="0.25"/>
    <row r="61" spans="1:5" s="61" customFormat="1" x14ac:dyDescent="0.25"/>
    <row r="62" spans="1:5" s="61" customFormat="1" x14ac:dyDescent="0.25"/>
    <row r="63" spans="1:5" s="61" customFormat="1" x14ac:dyDescent="0.25"/>
    <row r="64" spans="1:5" s="61" customFormat="1" x14ac:dyDescent="0.25"/>
    <row r="65" spans="2:2" s="61" customFormat="1" x14ac:dyDescent="0.25"/>
    <row r="66" spans="2:2" s="61" customFormat="1" x14ac:dyDescent="0.25"/>
    <row r="67" spans="2:2" s="61" customFormat="1" x14ac:dyDescent="0.25"/>
    <row r="68" spans="2:2" s="61" customFormat="1" x14ac:dyDescent="0.25"/>
    <row r="69" spans="2:2" s="61" customFormat="1" ht="18.75" x14ac:dyDescent="0.3">
      <c r="B69" s="62"/>
    </row>
    <row r="70" spans="2:2" s="61" customFormat="1" x14ac:dyDescent="0.25"/>
    <row r="71" spans="2:2" s="61" customFormat="1" x14ac:dyDescent="0.25"/>
    <row r="72" spans="2:2" s="61" customFormat="1" x14ac:dyDescent="0.25"/>
    <row r="73" spans="2:2" s="61" customFormat="1" x14ac:dyDescent="0.25"/>
    <row r="74" spans="2:2" s="61" customFormat="1" x14ac:dyDescent="0.25"/>
    <row r="75" spans="2:2" s="61" customFormat="1" x14ac:dyDescent="0.25"/>
    <row r="76" spans="2:2" s="61" customFormat="1" x14ac:dyDescent="0.25"/>
    <row r="77" spans="2:2" s="61" customFormat="1" x14ac:dyDescent="0.25"/>
    <row r="78" spans="2:2" s="61" customFormat="1" x14ac:dyDescent="0.25"/>
    <row r="79" spans="2:2" s="61" customFormat="1" x14ac:dyDescent="0.25"/>
    <row r="80" spans="2:2" s="61" customFormat="1" x14ac:dyDescent="0.25"/>
    <row r="81" s="61" customFormat="1" x14ac:dyDescent="0.25"/>
    <row r="82" s="61" customFormat="1" x14ac:dyDescent="0.25"/>
    <row r="83" s="61" customFormat="1" x14ac:dyDescent="0.25"/>
    <row r="84" s="61" customFormat="1" x14ac:dyDescent="0.25"/>
    <row r="85" s="61" customFormat="1" x14ac:dyDescent="0.25"/>
    <row r="86" s="61" customFormat="1" x14ac:dyDescent="0.25"/>
    <row r="87" s="61" customFormat="1" x14ac:dyDescent="0.25"/>
    <row r="88" s="61" customFormat="1" x14ac:dyDescent="0.25"/>
    <row r="89" s="61" customFormat="1" x14ac:dyDescent="0.25"/>
    <row r="90" s="61" customFormat="1" x14ac:dyDescent="0.25"/>
    <row r="91" s="61" customFormat="1" x14ac:dyDescent="0.25"/>
    <row r="92" s="61" customFormat="1" x14ac:dyDescent="0.25"/>
    <row r="93" s="61" customFormat="1" x14ac:dyDescent="0.25"/>
    <row r="94" s="61" customFormat="1" x14ac:dyDescent="0.25"/>
    <row r="95" s="61" customFormat="1" x14ac:dyDescent="0.25"/>
    <row r="96" s="61" customFormat="1" x14ac:dyDescent="0.25"/>
    <row r="97" s="61" customFormat="1" x14ac:dyDescent="0.25"/>
    <row r="98" s="61" customFormat="1" x14ac:dyDescent="0.25"/>
    <row r="99" s="61" customFormat="1" x14ac:dyDescent="0.25"/>
    <row r="100" s="61" customFormat="1" x14ac:dyDescent="0.25"/>
    <row r="101" s="61" customFormat="1" x14ac:dyDescent="0.25"/>
    <row r="102" s="61" customFormat="1" x14ac:dyDescent="0.25"/>
    <row r="103" s="61" customFormat="1" x14ac:dyDescent="0.25"/>
    <row r="104" s="61" customFormat="1" x14ac:dyDescent="0.25"/>
    <row r="105" s="61" customFormat="1" x14ac:dyDescent="0.25"/>
    <row r="106" s="61" customFormat="1" x14ac:dyDescent="0.25"/>
    <row r="107" s="61" customFormat="1" x14ac:dyDescent="0.25"/>
    <row r="108" s="61" customFormat="1" x14ac:dyDescent="0.25"/>
    <row r="109" s="61" customFormat="1" x14ac:dyDescent="0.25"/>
    <row r="110" s="61" customFormat="1" x14ac:dyDescent="0.25"/>
    <row r="111" s="61" customFormat="1" x14ac:dyDescent="0.25"/>
    <row r="112" s="61" customFormat="1" x14ac:dyDescent="0.25"/>
    <row r="113" s="61" customFormat="1" x14ac:dyDescent="0.25"/>
    <row r="114" s="61" customFormat="1" x14ac:dyDescent="0.25"/>
    <row r="115" s="61" customFormat="1" x14ac:dyDescent="0.25"/>
    <row r="116" s="61" customFormat="1" x14ac:dyDescent="0.25"/>
    <row r="117" s="61" customFormat="1" x14ac:dyDescent="0.25"/>
    <row r="118" s="61" customFormat="1" x14ac:dyDescent="0.25"/>
    <row r="119" s="61" customFormat="1" x14ac:dyDescent="0.25"/>
    <row r="120" s="61" customFormat="1" x14ac:dyDescent="0.25"/>
    <row r="121" s="61" customFormat="1" x14ac:dyDescent="0.25"/>
    <row r="122" s="61" customFormat="1" x14ac:dyDescent="0.25"/>
    <row r="123" s="61" customFormat="1" x14ac:dyDescent="0.25"/>
    <row r="124" s="61" customFormat="1" x14ac:dyDescent="0.25"/>
    <row r="125" s="61" customFormat="1" x14ac:dyDescent="0.25"/>
    <row r="126" s="61" customFormat="1" x14ac:dyDescent="0.25"/>
    <row r="127" s="61" customFormat="1" x14ac:dyDescent="0.25"/>
    <row r="128" s="61" customFormat="1" x14ac:dyDescent="0.25"/>
    <row r="129" s="61" customFormat="1" x14ac:dyDescent="0.25"/>
    <row r="130" s="61" customFormat="1" x14ac:dyDescent="0.25"/>
    <row r="131" s="61" customFormat="1" x14ac:dyDescent="0.25"/>
    <row r="132" s="61" customFormat="1" x14ac:dyDescent="0.25"/>
    <row r="133" s="61" customFormat="1" x14ac:dyDescent="0.25"/>
    <row r="134" s="61" customFormat="1" x14ac:dyDescent="0.25"/>
    <row r="135" s="61" customFormat="1" x14ac:dyDescent="0.25"/>
    <row r="136" s="61" customFormat="1" x14ac:dyDescent="0.25"/>
    <row r="137" s="61" customFormat="1" x14ac:dyDescent="0.25"/>
    <row r="138" s="61" customFormat="1" x14ac:dyDescent="0.25"/>
    <row r="139" s="61" customFormat="1" x14ac:dyDescent="0.25"/>
    <row r="140" s="61" customFormat="1" x14ac:dyDescent="0.25"/>
    <row r="141" s="61" customFormat="1" x14ac:dyDescent="0.25"/>
    <row r="142" s="61" customFormat="1" x14ac:dyDescent="0.25"/>
    <row r="143" s="61" customFormat="1" x14ac:dyDescent="0.25"/>
    <row r="144" s="61" customFormat="1" x14ac:dyDescent="0.25"/>
    <row r="145" s="61" customFormat="1" x14ac:dyDescent="0.25"/>
    <row r="146" s="61" customFormat="1" x14ac:dyDescent="0.25"/>
    <row r="147" s="61" customFormat="1" x14ac:dyDescent="0.25"/>
    <row r="148" s="61" customFormat="1" x14ac:dyDescent="0.25"/>
    <row r="149" s="61" customFormat="1" x14ac:dyDescent="0.25"/>
    <row r="150" s="61" customFormat="1" x14ac:dyDescent="0.25"/>
    <row r="151" s="61" customFormat="1" x14ac:dyDescent="0.25"/>
    <row r="152" s="61" customFormat="1" x14ac:dyDescent="0.25"/>
    <row r="153" s="61" customFormat="1" x14ac:dyDescent="0.25"/>
    <row r="154" s="61" customFormat="1" x14ac:dyDescent="0.25"/>
    <row r="155" s="61" customFormat="1" x14ac:dyDescent="0.25"/>
    <row r="156" s="61" customFormat="1" x14ac:dyDescent="0.25"/>
    <row r="157" s="61" customFormat="1" x14ac:dyDescent="0.25"/>
    <row r="158" s="61" customFormat="1" x14ac:dyDescent="0.25"/>
    <row r="159" s="61" customFormat="1" x14ac:dyDescent="0.25"/>
    <row r="160" s="61" customFormat="1" x14ac:dyDescent="0.25"/>
    <row r="161" s="61" customFormat="1" x14ac:dyDescent="0.25"/>
    <row r="162" s="61" customFormat="1" x14ac:dyDescent="0.25"/>
    <row r="163" s="61" customFormat="1" x14ac:dyDescent="0.25"/>
    <row r="164" s="61" customFormat="1" x14ac:dyDescent="0.25"/>
    <row r="165" s="61" customFormat="1" x14ac:dyDescent="0.25"/>
    <row r="166" s="61" customFormat="1" x14ac:dyDescent="0.25"/>
    <row r="167" s="61" customFormat="1" x14ac:dyDescent="0.25"/>
    <row r="168" s="61" customFormat="1" x14ac:dyDescent="0.25"/>
    <row r="169" s="61" customFormat="1" x14ac:dyDescent="0.25"/>
    <row r="170" s="61" customFormat="1" x14ac:dyDescent="0.25"/>
    <row r="171" s="61" customFormat="1" x14ac:dyDescent="0.25"/>
    <row r="172" s="61" customFormat="1" x14ac:dyDescent="0.25"/>
    <row r="173" s="61" customFormat="1" x14ac:dyDescent="0.25"/>
    <row r="174" s="61" customFormat="1" x14ac:dyDescent="0.25"/>
    <row r="175" s="61" customFormat="1" x14ac:dyDescent="0.25"/>
    <row r="176" s="61" customFormat="1" x14ac:dyDescent="0.25"/>
    <row r="177" s="61" customFormat="1" x14ac:dyDescent="0.25"/>
    <row r="178" s="61" customFormat="1" x14ac:dyDescent="0.25"/>
    <row r="179" s="61" customFormat="1" x14ac:dyDescent="0.25"/>
    <row r="180" s="61" customFormat="1" x14ac:dyDescent="0.25"/>
    <row r="181" s="61" customFormat="1" x14ac:dyDescent="0.25"/>
    <row r="182" s="61" customFormat="1" x14ac:dyDescent="0.25"/>
    <row r="183" s="61" customFormat="1" x14ac:dyDescent="0.25"/>
    <row r="184" s="61" customFormat="1" x14ac:dyDescent="0.25"/>
    <row r="185" s="61" customFormat="1" x14ac:dyDescent="0.25"/>
    <row r="186" s="61" customFormat="1" x14ac:dyDescent="0.25"/>
    <row r="187" s="61" customFormat="1" x14ac:dyDescent="0.25"/>
    <row r="188" s="61" customFormat="1" x14ac:dyDescent="0.25"/>
    <row r="189" s="61" customFormat="1" x14ac:dyDescent="0.25"/>
    <row r="190" s="61" customFormat="1" x14ac:dyDescent="0.25"/>
    <row r="191" s="61" customFormat="1" x14ac:dyDescent="0.25"/>
    <row r="192" s="61" customFormat="1" x14ac:dyDescent="0.25"/>
    <row r="193" s="61" customFormat="1" x14ac:dyDescent="0.25"/>
    <row r="194" s="61" customFormat="1" x14ac:dyDescent="0.25"/>
    <row r="195" s="61" customFormat="1" x14ac:dyDescent="0.25"/>
    <row r="196" s="61" customFormat="1" x14ac:dyDescent="0.25"/>
    <row r="197" s="61" customFormat="1" x14ac:dyDescent="0.25"/>
    <row r="198" s="61" customFormat="1" x14ac:dyDescent="0.25"/>
    <row r="199" s="61" customFormat="1" x14ac:dyDescent="0.25"/>
    <row r="200" s="61" customFormat="1" x14ac:dyDescent="0.25"/>
    <row r="201" s="61" customFormat="1" x14ac:dyDescent="0.25"/>
    <row r="202" s="61" customFormat="1" x14ac:dyDescent="0.25"/>
    <row r="203" s="61" customFormat="1" x14ac:dyDescent="0.25"/>
    <row r="204" s="61" customFormat="1" x14ac:dyDescent="0.25"/>
    <row r="205" s="61" customFormat="1" x14ac:dyDescent="0.25"/>
    <row r="206" s="61" customFormat="1" x14ac:dyDescent="0.25"/>
    <row r="207" s="61" customFormat="1" x14ac:dyDescent="0.25"/>
    <row r="208" s="61" customFormat="1" x14ac:dyDescent="0.25"/>
    <row r="209" s="61" customFormat="1" x14ac:dyDescent="0.25"/>
    <row r="210" s="61" customFormat="1" x14ac:dyDescent="0.25"/>
    <row r="211" s="61" customFormat="1" x14ac:dyDescent="0.25"/>
    <row r="212" s="61" customFormat="1" x14ac:dyDescent="0.25"/>
    <row r="213" s="61" customFormat="1" x14ac:dyDescent="0.25"/>
    <row r="214" s="61" customFormat="1" x14ac:dyDescent="0.25"/>
    <row r="215" s="61" customFormat="1" x14ac:dyDescent="0.25"/>
    <row r="216" s="61" customFormat="1" x14ac:dyDescent="0.25"/>
    <row r="217" s="61" customFormat="1" x14ac:dyDescent="0.25"/>
    <row r="218" s="61" customFormat="1" x14ac:dyDescent="0.25"/>
    <row r="219" s="61" customFormat="1" x14ac:dyDescent="0.25"/>
    <row r="220" s="61" customFormat="1" x14ac:dyDescent="0.25"/>
    <row r="221" s="61" customFormat="1" x14ac:dyDescent="0.25"/>
    <row r="222" s="61" customFormat="1" x14ac:dyDescent="0.25"/>
    <row r="223" s="61" customFormat="1" x14ac:dyDescent="0.25"/>
    <row r="224" s="61" customFormat="1" x14ac:dyDescent="0.25"/>
    <row r="225" s="61" customFormat="1" x14ac:dyDescent="0.25"/>
    <row r="226" s="61" customFormat="1" x14ac:dyDescent="0.25"/>
    <row r="227" s="61" customFormat="1" x14ac:dyDescent="0.25"/>
    <row r="228" s="61" customFormat="1" x14ac:dyDescent="0.25"/>
    <row r="229" s="61" customFormat="1" x14ac:dyDescent="0.25"/>
    <row r="230" s="61" customFormat="1" x14ac:dyDescent="0.25"/>
    <row r="231" s="61" customFormat="1" x14ac:dyDescent="0.25"/>
    <row r="232" s="61" customFormat="1" x14ac:dyDescent="0.25"/>
    <row r="233" s="61" customFormat="1" x14ac:dyDescent="0.25"/>
    <row r="234" s="61" customFormat="1" x14ac:dyDescent="0.25"/>
    <row r="235" s="61" customFormat="1" x14ac:dyDescent="0.25"/>
    <row r="236" s="61" customFormat="1" x14ac:dyDescent="0.25"/>
    <row r="237" s="61" customFormat="1" x14ac:dyDescent="0.25"/>
    <row r="238" s="61" customFormat="1" x14ac:dyDescent="0.25"/>
    <row r="239" s="61" customFormat="1" x14ac:dyDescent="0.25"/>
    <row r="240" s="61" customFormat="1" x14ac:dyDescent="0.25"/>
    <row r="241" s="61" customFormat="1" x14ac:dyDescent="0.25"/>
    <row r="242" s="61" customFormat="1" x14ac:dyDescent="0.25"/>
    <row r="243" s="61" customFormat="1" x14ac:dyDescent="0.25"/>
    <row r="244" s="61" customFormat="1" x14ac:dyDescent="0.25"/>
    <row r="245" s="61" customFormat="1" x14ac:dyDescent="0.25"/>
    <row r="246" s="61" customFormat="1" x14ac:dyDescent="0.25"/>
    <row r="247" s="61" customFormat="1" x14ac:dyDescent="0.25"/>
    <row r="248" s="61" customFormat="1" x14ac:dyDescent="0.25"/>
    <row r="249" s="61" customFormat="1" x14ac:dyDescent="0.25"/>
    <row r="250" s="61" customFormat="1" x14ac:dyDescent="0.25"/>
    <row r="251" s="61" customFormat="1" x14ac:dyDescent="0.25"/>
    <row r="252" s="61" customFormat="1" x14ac:dyDescent="0.25"/>
    <row r="253" s="61" customFormat="1" x14ac:dyDescent="0.25"/>
    <row r="254" s="61" customFormat="1" x14ac:dyDescent="0.25"/>
    <row r="255" s="61" customFormat="1" x14ac:dyDescent="0.25"/>
    <row r="256" s="61" customFormat="1" x14ac:dyDescent="0.25"/>
    <row r="257" s="61" customFormat="1" x14ac:dyDescent="0.25"/>
    <row r="258" s="61" customFormat="1" x14ac:dyDescent="0.25"/>
    <row r="259" s="61" customFormat="1" x14ac:dyDescent="0.25"/>
    <row r="260" s="61" customFormat="1" x14ac:dyDescent="0.25"/>
    <row r="261" s="61" customFormat="1" x14ac:dyDescent="0.25"/>
    <row r="262" s="61" customFormat="1" x14ac:dyDescent="0.25"/>
    <row r="263" s="61" customFormat="1" x14ac:dyDescent="0.25"/>
    <row r="264" s="61" customFormat="1" x14ac:dyDescent="0.25"/>
    <row r="265" s="61" customFormat="1" x14ac:dyDescent="0.25"/>
    <row r="266" s="61" customFormat="1" x14ac:dyDescent="0.25"/>
    <row r="267" s="61" customFormat="1" x14ac:dyDescent="0.25"/>
    <row r="268" s="61" customFormat="1" x14ac:dyDescent="0.25"/>
    <row r="269" s="61" customFormat="1" x14ac:dyDescent="0.25"/>
    <row r="270" s="61" customFormat="1" x14ac:dyDescent="0.25"/>
    <row r="271" s="61" customFormat="1" x14ac:dyDescent="0.25"/>
    <row r="272" s="61" customFormat="1" x14ac:dyDescent="0.25"/>
    <row r="273" s="61" customFormat="1" x14ac:dyDescent="0.25"/>
    <row r="274" s="61" customFormat="1" x14ac:dyDescent="0.25"/>
    <row r="275" s="61" customFormat="1" x14ac:dyDescent="0.25"/>
    <row r="276" s="61" customFormat="1" x14ac:dyDescent="0.25"/>
    <row r="277" s="61" customFormat="1" x14ac:dyDescent="0.25"/>
    <row r="278" s="61" customFormat="1" x14ac:dyDescent="0.25"/>
    <row r="279" s="61" customFormat="1" x14ac:dyDescent="0.25"/>
    <row r="280" s="61" customFormat="1" x14ac:dyDescent="0.25"/>
    <row r="281" s="61" customFormat="1" x14ac:dyDescent="0.25"/>
    <row r="282" s="61" customFormat="1" x14ac:dyDescent="0.25"/>
    <row r="283" s="61" customFormat="1" x14ac:dyDescent="0.25"/>
    <row r="284" s="61" customFormat="1" x14ac:dyDescent="0.25"/>
    <row r="285" s="61" customFormat="1" x14ac:dyDescent="0.25"/>
    <row r="286" s="61" customFormat="1" x14ac:dyDescent="0.25"/>
    <row r="287" s="61" customFormat="1" x14ac:dyDescent="0.25"/>
    <row r="288" s="61" customFormat="1" x14ac:dyDescent="0.25"/>
    <row r="289" s="61" customFormat="1" x14ac:dyDescent="0.25"/>
    <row r="290" s="61" customFormat="1" x14ac:dyDescent="0.25"/>
    <row r="291" s="61" customFormat="1" x14ac:dyDescent="0.25"/>
    <row r="292" s="61" customFormat="1" x14ac:dyDescent="0.25"/>
    <row r="293" s="61" customFormat="1" x14ac:dyDescent="0.25"/>
    <row r="294" s="61" customFormat="1" x14ac:dyDescent="0.25"/>
    <row r="295" s="61" customFormat="1" x14ac:dyDescent="0.25"/>
    <row r="296" s="61" customFormat="1" x14ac:dyDescent="0.25"/>
    <row r="297" s="61" customFormat="1" x14ac:dyDescent="0.25"/>
    <row r="298" s="61" customFormat="1" x14ac:dyDescent="0.25"/>
    <row r="299" s="61" customFormat="1" x14ac:dyDescent="0.25"/>
    <row r="300" s="61" customFormat="1" x14ac:dyDescent="0.25"/>
    <row r="301" s="61" customFormat="1" x14ac:dyDescent="0.25"/>
    <row r="302" s="61" customFormat="1" x14ac:dyDescent="0.25"/>
    <row r="303" s="61" customFormat="1" x14ac:dyDescent="0.25"/>
    <row r="304" s="61" customFormat="1" x14ac:dyDescent="0.25"/>
    <row r="305" s="61" customFormat="1" x14ac:dyDescent="0.25"/>
    <row r="306" s="61" customFormat="1" x14ac:dyDescent="0.25"/>
    <row r="307" s="61" customFormat="1" x14ac:dyDescent="0.25"/>
    <row r="308" s="61" customFormat="1" x14ac:dyDescent="0.25"/>
    <row r="309" s="61" customFormat="1" x14ac:dyDescent="0.25"/>
    <row r="310" s="61" customFormat="1" x14ac:dyDescent="0.25"/>
    <row r="311" s="61" customFormat="1" x14ac:dyDescent="0.25"/>
    <row r="312" s="61" customFormat="1" x14ac:dyDescent="0.25"/>
    <row r="313" s="61" customFormat="1" x14ac:dyDescent="0.25"/>
    <row r="314" s="61" customFormat="1" x14ac:dyDescent="0.25"/>
    <row r="315" s="61" customFormat="1" x14ac:dyDescent="0.25"/>
    <row r="316" s="61" customFormat="1" x14ac:dyDescent="0.25"/>
    <row r="317" s="61" customFormat="1" x14ac:dyDescent="0.25"/>
    <row r="318" s="61" customFormat="1" x14ac:dyDescent="0.25"/>
    <row r="319" s="61" customFormat="1" x14ac:dyDescent="0.25"/>
    <row r="320" s="61" customFormat="1" x14ac:dyDescent="0.25"/>
    <row r="321" s="61" customFormat="1" x14ac:dyDescent="0.25"/>
    <row r="322" s="61" customFormat="1" x14ac:dyDescent="0.25"/>
    <row r="323" s="61" customFormat="1" x14ac:dyDescent="0.25"/>
    <row r="324" s="61" customFormat="1" x14ac:dyDescent="0.25"/>
    <row r="325" s="61" customFormat="1" x14ac:dyDescent="0.25"/>
    <row r="326" s="61" customFormat="1" x14ac:dyDescent="0.25"/>
    <row r="327" s="61" customFormat="1" x14ac:dyDescent="0.25"/>
    <row r="328" s="61" customFormat="1" x14ac:dyDescent="0.25"/>
    <row r="329" s="61" customFormat="1" x14ac:dyDescent="0.25"/>
    <row r="330" s="61" customFormat="1" x14ac:dyDescent="0.25"/>
    <row r="331" s="61" customFormat="1" x14ac:dyDescent="0.25"/>
    <row r="332" s="61" customFormat="1" x14ac:dyDescent="0.25"/>
    <row r="333" s="61" customFormat="1" x14ac:dyDescent="0.25"/>
    <row r="334" s="61" customFormat="1" x14ac:dyDescent="0.25"/>
    <row r="335" s="61" customFormat="1" x14ac:dyDescent="0.25"/>
    <row r="336" s="61" customFormat="1" x14ac:dyDescent="0.25"/>
    <row r="337" s="61" customFormat="1" x14ac:dyDescent="0.25"/>
    <row r="338" s="61" customFormat="1" x14ac:dyDescent="0.25"/>
    <row r="339" s="61" customFormat="1" x14ac:dyDescent="0.25"/>
    <row r="340" s="61" customFormat="1" x14ac:dyDescent="0.25"/>
    <row r="341" s="61" customFormat="1" x14ac:dyDescent="0.25"/>
    <row r="342" s="61" customFormat="1" x14ac:dyDescent="0.25"/>
    <row r="343" s="61" customFormat="1" x14ac:dyDescent="0.25"/>
    <row r="344" s="61" customFormat="1" x14ac:dyDescent="0.25"/>
    <row r="345" s="61" customFormat="1" x14ac:dyDescent="0.25"/>
    <row r="346" s="61" customFormat="1" x14ac:dyDescent="0.25"/>
    <row r="347" s="61" customFormat="1" x14ac:dyDescent="0.25"/>
    <row r="348" s="61" customFormat="1" x14ac:dyDescent="0.25"/>
    <row r="349" s="61" customFormat="1" x14ac:dyDescent="0.25"/>
    <row r="350" s="61" customFormat="1" x14ac:dyDescent="0.25"/>
    <row r="351" s="61" customFormat="1" x14ac:dyDescent="0.25"/>
    <row r="352" s="61" customFormat="1" x14ac:dyDescent="0.25"/>
    <row r="353" s="61" customFormat="1" x14ac:dyDescent="0.25"/>
    <row r="354" s="61" customFormat="1" x14ac:dyDescent="0.25"/>
    <row r="355" s="61" customFormat="1" x14ac:dyDescent="0.25"/>
    <row r="356" s="61" customFormat="1" x14ac:dyDescent="0.25"/>
    <row r="357" s="61" customFormat="1" x14ac:dyDescent="0.25"/>
    <row r="358" s="61" customFormat="1" x14ac:dyDescent="0.25"/>
    <row r="359" s="61" customFormat="1" x14ac:dyDescent="0.25"/>
    <row r="360" s="61" customFormat="1" x14ac:dyDescent="0.25"/>
    <row r="361" s="61" customFormat="1" x14ac:dyDescent="0.25"/>
    <row r="362" s="61" customFormat="1" x14ac:dyDescent="0.25"/>
    <row r="363" s="61" customFormat="1" x14ac:dyDescent="0.25"/>
    <row r="364" s="61" customFormat="1" x14ac:dyDescent="0.25"/>
    <row r="365" s="61" customFormat="1" x14ac:dyDescent="0.25"/>
    <row r="366" s="61" customFormat="1" x14ac:dyDescent="0.25"/>
    <row r="367" s="61" customFormat="1" x14ac:dyDescent="0.25"/>
    <row r="368" s="61" customFormat="1" x14ac:dyDescent="0.25"/>
    <row r="369" s="61" customFormat="1" x14ac:dyDescent="0.25"/>
    <row r="370" s="61" customFormat="1" x14ac:dyDescent="0.25"/>
    <row r="371" s="61" customFormat="1" x14ac:dyDescent="0.25"/>
    <row r="372" s="61" customFormat="1" x14ac:dyDescent="0.25"/>
    <row r="373" s="61" customFormat="1" x14ac:dyDescent="0.25"/>
    <row r="374" s="61" customFormat="1" x14ac:dyDescent="0.25"/>
    <row r="375" s="61" customFormat="1" x14ac:dyDescent="0.25"/>
    <row r="376" s="61" customFormat="1" x14ac:dyDescent="0.25"/>
    <row r="377" s="61" customFormat="1" x14ac:dyDescent="0.25"/>
    <row r="378" s="61" customFormat="1" x14ac:dyDescent="0.25"/>
    <row r="379" s="61" customFormat="1" x14ac:dyDescent="0.25"/>
    <row r="380" s="61" customFormat="1" x14ac:dyDescent="0.25"/>
    <row r="381" s="61" customFormat="1" x14ac:dyDescent="0.25"/>
    <row r="382" s="61" customFormat="1" x14ac:dyDescent="0.25"/>
    <row r="383" s="61" customFormat="1" x14ac:dyDescent="0.25"/>
    <row r="384" s="61" customFormat="1" x14ac:dyDescent="0.25"/>
    <row r="385" s="61" customFormat="1" x14ac:dyDescent="0.25"/>
    <row r="386" s="61" customFormat="1" x14ac:dyDescent="0.25"/>
    <row r="387" s="61" customFormat="1" x14ac:dyDescent="0.25"/>
    <row r="388" s="61" customFormat="1" x14ac:dyDescent="0.25"/>
    <row r="389" s="61" customFormat="1" x14ac:dyDescent="0.25"/>
    <row r="390" s="61" customFormat="1" x14ac:dyDescent="0.25"/>
    <row r="391" s="61" customFormat="1" x14ac:dyDescent="0.25"/>
    <row r="392" s="61" customFormat="1" x14ac:dyDescent="0.25"/>
    <row r="393" s="61" customFormat="1" x14ac:dyDescent="0.25"/>
    <row r="394" s="61" customFormat="1" x14ac:dyDescent="0.25"/>
    <row r="395" s="61" customFormat="1" x14ac:dyDescent="0.25"/>
    <row r="396" s="61" customFormat="1" x14ac:dyDescent="0.25"/>
    <row r="397" s="61" customFormat="1" x14ac:dyDescent="0.25"/>
    <row r="398" s="61" customFormat="1" x14ac:dyDescent="0.25"/>
    <row r="399" s="61" customFormat="1" x14ac:dyDescent="0.25"/>
    <row r="400" s="61" customFormat="1" x14ac:dyDescent="0.25"/>
    <row r="401" s="61" customFormat="1" x14ac:dyDescent="0.25"/>
    <row r="402" s="61" customFormat="1" x14ac:dyDescent="0.25"/>
    <row r="403" s="61" customFormat="1" x14ac:dyDescent="0.25"/>
    <row r="404" s="61" customFormat="1" x14ac:dyDescent="0.25"/>
    <row r="405" s="61" customFormat="1" x14ac:dyDescent="0.25"/>
    <row r="406" s="61" customFormat="1" x14ac:dyDescent="0.25"/>
    <row r="407" s="61" customFormat="1" x14ac:dyDescent="0.25"/>
    <row r="408" s="61" customFormat="1" x14ac:dyDescent="0.25"/>
    <row r="409" s="61" customFormat="1" x14ac:dyDescent="0.25"/>
    <row r="410" s="61" customFormat="1" x14ac:dyDescent="0.25"/>
    <row r="411" s="61" customFormat="1" x14ac:dyDescent="0.25"/>
    <row r="412" s="61" customFormat="1" x14ac:dyDescent="0.25"/>
    <row r="413" s="61" customFormat="1" x14ac:dyDescent="0.25"/>
    <row r="414" s="61" customFormat="1" x14ac:dyDescent="0.25"/>
    <row r="415" s="61" customFormat="1" x14ac:dyDescent="0.25"/>
    <row r="416" s="61" customFormat="1" x14ac:dyDescent="0.25"/>
    <row r="417" s="61" customFormat="1" x14ac:dyDescent="0.25"/>
    <row r="418" s="61" customFormat="1" x14ac:dyDescent="0.25"/>
    <row r="419" s="61" customFormat="1" x14ac:dyDescent="0.25"/>
    <row r="420" s="61" customFormat="1" x14ac:dyDescent="0.25"/>
    <row r="421" s="61" customFormat="1" x14ac:dyDescent="0.25"/>
    <row r="422" s="61" customFormat="1" x14ac:dyDescent="0.25"/>
    <row r="423" s="61" customFormat="1" x14ac:dyDescent="0.25"/>
    <row r="424" s="61" customFormat="1" x14ac:dyDescent="0.25"/>
    <row r="425" s="61" customFormat="1" x14ac:dyDescent="0.25"/>
    <row r="426" s="61" customFormat="1" x14ac:dyDescent="0.25"/>
    <row r="427" s="61" customFormat="1" x14ac:dyDescent="0.25"/>
    <row r="428" s="61" customFormat="1" x14ac:dyDescent="0.25"/>
    <row r="429" s="61" customFormat="1" x14ac:dyDescent="0.25"/>
    <row r="430" s="61" customFormat="1" x14ac:dyDescent="0.25"/>
    <row r="431" s="61" customFormat="1" x14ac:dyDescent="0.25"/>
    <row r="432" s="61" customFormat="1" x14ac:dyDescent="0.25"/>
    <row r="433" s="61" customFormat="1" x14ac:dyDescent="0.25"/>
    <row r="434" s="61" customFormat="1" x14ac:dyDescent="0.25"/>
    <row r="435" s="61" customFormat="1" x14ac:dyDescent="0.25"/>
    <row r="436" s="61" customFormat="1" x14ac:dyDescent="0.25"/>
    <row r="437" s="61" customFormat="1" x14ac:dyDescent="0.25"/>
    <row r="438" s="61" customFormat="1" x14ac:dyDescent="0.25"/>
    <row r="439" s="61" customFormat="1" x14ac:dyDescent="0.25"/>
    <row r="440" s="61" customFormat="1" x14ac:dyDescent="0.25"/>
    <row r="441" s="61" customFormat="1" x14ac:dyDescent="0.25"/>
    <row r="442" s="61" customFormat="1" x14ac:dyDescent="0.25"/>
    <row r="443" s="61" customFormat="1" x14ac:dyDescent="0.25"/>
    <row r="444" s="61" customFormat="1" x14ac:dyDescent="0.25"/>
    <row r="445" s="61" customFormat="1" x14ac:dyDescent="0.25"/>
    <row r="446" s="61" customFormat="1" x14ac:dyDescent="0.25"/>
    <row r="447" s="61" customFormat="1" x14ac:dyDescent="0.25"/>
    <row r="448" s="61" customFormat="1" x14ac:dyDescent="0.25"/>
    <row r="449" s="61" customFormat="1" x14ac:dyDescent="0.25"/>
    <row r="450" s="61" customFormat="1" x14ac:dyDescent="0.25"/>
    <row r="451" s="61" customFormat="1" x14ac:dyDescent="0.25"/>
    <row r="452" s="61" customFormat="1" x14ac:dyDescent="0.25"/>
    <row r="453" s="61" customFormat="1" x14ac:dyDescent="0.25"/>
    <row r="454" s="61" customFormat="1" x14ac:dyDescent="0.25"/>
    <row r="455" s="61" customFormat="1" x14ac:dyDescent="0.25"/>
    <row r="456" s="61" customFormat="1" x14ac:dyDescent="0.25"/>
    <row r="457" s="61" customFormat="1" x14ac:dyDescent="0.25"/>
    <row r="458" s="61" customFormat="1" x14ac:dyDescent="0.25"/>
    <row r="459" s="61" customFormat="1" x14ac:dyDescent="0.25"/>
    <row r="460" s="61" customFormat="1" x14ac:dyDescent="0.25"/>
    <row r="461" s="61" customFormat="1" x14ac:dyDescent="0.25"/>
    <row r="462" s="61" customFormat="1" x14ac:dyDescent="0.25"/>
    <row r="463" s="61" customFormat="1" x14ac:dyDescent="0.25"/>
    <row r="464" s="61" customFormat="1" x14ac:dyDescent="0.25"/>
    <row r="465" s="61" customFormat="1" x14ac:dyDescent="0.25"/>
    <row r="466" s="61" customFormat="1" x14ac:dyDescent="0.25"/>
    <row r="467" s="61" customFormat="1" x14ac:dyDescent="0.25"/>
    <row r="468" s="61" customFormat="1" x14ac:dyDescent="0.25"/>
    <row r="469" s="61" customFormat="1" x14ac:dyDescent="0.25"/>
    <row r="470" s="61" customFormat="1" x14ac:dyDescent="0.25"/>
    <row r="471" s="61" customFormat="1" x14ac:dyDescent="0.25"/>
    <row r="472" s="61" customFormat="1" x14ac:dyDescent="0.25"/>
    <row r="473" s="61" customFormat="1" x14ac:dyDescent="0.25"/>
    <row r="474" s="61" customFormat="1" x14ac:dyDescent="0.25"/>
    <row r="475" s="61" customFormat="1" x14ac:dyDescent="0.25"/>
    <row r="476" s="61" customFormat="1" x14ac:dyDescent="0.25"/>
    <row r="477" s="61" customFormat="1" x14ac:dyDescent="0.25"/>
    <row r="478" s="61" customFormat="1" x14ac:dyDescent="0.25"/>
    <row r="479" s="61" customFormat="1" x14ac:dyDescent="0.25"/>
    <row r="480" s="61" customFormat="1" x14ac:dyDescent="0.25"/>
    <row r="481" s="61" customFormat="1" x14ac:dyDescent="0.25"/>
    <row r="482" s="61" customFormat="1" x14ac:dyDescent="0.25"/>
    <row r="483" s="61" customFormat="1" x14ac:dyDescent="0.25"/>
    <row r="484" s="61" customFormat="1" x14ac:dyDescent="0.25"/>
    <row r="485" s="61" customFormat="1" x14ac:dyDescent="0.25"/>
    <row r="486" s="61" customFormat="1" x14ac:dyDescent="0.25"/>
    <row r="487" s="61" customFormat="1" x14ac:dyDescent="0.25"/>
    <row r="488" s="61" customFormat="1" x14ac:dyDescent="0.25"/>
    <row r="489" s="61" customFormat="1" x14ac:dyDescent="0.25"/>
    <row r="490" s="61" customFormat="1" x14ac:dyDescent="0.25"/>
    <row r="491" s="61" customFormat="1" x14ac:dyDescent="0.25"/>
    <row r="492" s="61" customFormat="1" x14ac:dyDescent="0.25"/>
    <row r="493" s="61" customFormat="1" x14ac:dyDescent="0.25"/>
    <row r="494" s="61" customFormat="1" x14ac:dyDescent="0.25"/>
  </sheetData>
  <mergeCells count="13">
    <mergeCell ref="B54:E54"/>
    <mergeCell ref="B53:E53"/>
    <mergeCell ref="A2:E2"/>
    <mergeCell ref="B9:E9"/>
    <mergeCell ref="B49:E49"/>
    <mergeCell ref="A16:E17"/>
    <mergeCell ref="B19:D19"/>
    <mergeCell ref="B29:E29"/>
    <mergeCell ref="B35:E35"/>
    <mergeCell ref="B40:E40"/>
    <mergeCell ref="B42:E42"/>
    <mergeCell ref="D30:E30"/>
    <mergeCell ref="D5:E5"/>
  </mergeCells>
  <phoneticPr fontId="3" type="noConversion"/>
  <conditionalFormatting sqref="C7">
    <cfRule type="expression" dxfId="14" priority="10">
      <formula>$C$7="High Burden"</formula>
    </cfRule>
    <cfRule type="expression" dxfId="13" priority="11">
      <formula>$C$7="Low Burden"</formula>
    </cfRule>
    <cfRule type="expression" dxfId="12" priority="12">
      <formula>$C$7 = "Medium Burden"</formula>
    </cfRule>
  </conditionalFormatting>
  <conditionalFormatting sqref="C22 C24:C26">
    <cfRule type="expression" dxfId="11" priority="19">
      <formula>#REF!="This is the reported user fee for the community. You can enter a different fee by typing it in. "</formula>
    </cfRule>
    <cfRule type="expression" dxfId="10" priority="20">
      <formula>#REF!="This is the reported user fee for the community, which includes the 4% sales tax. You can enter a different fee by typing it in. "</formula>
    </cfRule>
    <cfRule type="expression" dxfId="9" priority="21">
      <formula>#REF!="This is the reported user fee (sewer only)for the community. You can enter a different fee by typing it in."</formula>
    </cfRule>
    <cfRule type="expression" dxfId="8" priority="22">
      <formula>#REF!="This is the reported user fee for the community. You can enter a different fee by typing it in. "</formula>
    </cfRule>
    <cfRule type="expression" dxfId="7" priority="23">
      <formula>#REF!="This is the minimum callout fee for drinking water for the community. You can enter a different fee by typing it in. "</formula>
    </cfRule>
    <cfRule type="expression" dxfId="6" priority="24">
      <formula>#REF!="To continue, please enter the user fee for this community"</formula>
    </cfRule>
  </conditionalFormatting>
  <conditionalFormatting sqref="C25">
    <cfRule type="expression" dxfId="5" priority="7">
      <formula>$C$23="-"</formula>
    </cfRule>
  </conditionalFormatting>
  <conditionalFormatting sqref="C14">
    <cfRule type="cellIs" dxfId="4" priority="1" operator="between">
      <formula>0</formula>
      <formula>1000</formula>
    </cfRule>
    <cfRule type="containsText" dxfId="3" priority="4" operator="containsText" text="!">
      <formula>NOT(ISERROR(SEARCH("!",C14)))</formula>
    </cfRule>
  </conditionalFormatting>
  <conditionalFormatting sqref="E14">
    <cfRule type="containsText" dxfId="2" priority="2" operator="containsText" text="Any fee will be at least a medium burden in this community">
      <formula>NOT(ISERROR(SEARCH("Any fee will be at least a medium burden in this community",E14)))</formula>
    </cfRule>
    <cfRule type="containsText" dxfId="1" priority="3" operator="containsText" text="&quot;Any fee will be at least a medium burden in this community&quot;">
      <formula>NOT(ISERROR(SEARCH("""Any fee will be at least a medium burden in this community""",E14)))</formula>
    </cfRule>
  </conditionalFormatting>
  <dataValidations xWindow="978" yWindow="387" count="1">
    <dataValidation showDropDown="1" showInputMessage="1" showErrorMessage="1" promptTitle="Communities" prompt="Please select a community from the drop down menu" sqref="C7:C8 C10:C14"/>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9" operator="containsText" id="{CBD835E4-5E5C-4079-98BF-6EC1586E4458}">
            <xm:f>NOT(ISERROR(SEARCH("-",C24)))</xm:f>
            <xm:f>"-"</xm:f>
            <x14:dxf>
              <fill>
                <patternFill>
                  <bgColor rgb="FFCC99FF"/>
                </patternFill>
              </fill>
            </x14:dxf>
          </x14:cfRule>
          <xm:sqref>C24:C25</xm:sqref>
        </x14:conditionalFormatting>
      </x14:conditionalFormattings>
    </ext>
    <ext xmlns:x14="http://schemas.microsoft.com/office/spreadsheetml/2009/9/main" uri="{CCE6A557-97BC-4b89-ADB6-D9C93CAAB3DF}">
      <x14:dataValidations xmlns:xm="http://schemas.microsoft.com/office/excel/2006/main" xWindow="978" yWindow="387" count="1">
        <x14:dataValidation type="list" allowBlank="1" showInputMessage="1" showErrorMessage="1" promptTitle="Select a Community" prompt="Select a Community">
          <x14:formula1>
            <xm:f>'Community info - DO NOT CHANGE'!$A$2:$A$355</xm:f>
          </x14:formula1>
          <xm:sqref>C5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50021"/>
  </sheetPr>
  <dimension ref="A1:P355"/>
  <sheetViews>
    <sheetView workbookViewId="0">
      <selection activeCell="N2" sqref="N2:N355"/>
    </sheetView>
  </sheetViews>
  <sheetFormatPr defaultRowHeight="15" x14ac:dyDescent="0.25"/>
  <cols>
    <col min="1" max="1" width="12.85546875" customWidth="1"/>
    <col min="2" max="2" width="18.28515625" style="55" customWidth="1"/>
    <col min="3" max="3" width="18.28515625" customWidth="1"/>
    <col min="4" max="4" width="18.28515625" style="50" customWidth="1"/>
    <col min="5" max="7" width="18.28515625" customWidth="1"/>
    <col min="8" max="9" width="30.28515625" customWidth="1"/>
    <col min="10" max="11" width="38.28515625" customWidth="1"/>
    <col min="12" max="13" width="36.7109375" customWidth="1"/>
    <col min="15" max="15" width="17.140625" customWidth="1"/>
    <col min="16" max="16" width="87" customWidth="1"/>
  </cols>
  <sheetData>
    <row r="1" spans="1:16" x14ac:dyDescent="0.25">
      <c r="A1" s="57" t="s">
        <v>0</v>
      </c>
      <c r="B1" s="119" t="s">
        <v>420</v>
      </c>
      <c r="C1" s="57" t="s">
        <v>163</v>
      </c>
      <c r="D1" s="60" t="s">
        <v>415</v>
      </c>
      <c r="E1" s="57" t="s">
        <v>164</v>
      </c>
      <c r="F1" s="60" t="s">
        <v>3</v>
      </c>
      <c r="G1" s="57" t="s">
        <v>165</v>
      </c>
      <c r="H1" s="60" t="s">
        <v>160</v>
      </c>
      <c r="I1" s="57" t="s">
        <v>166</v>
      </c>
      <c r="J1" s="60" t="s">
        <v>161</v>
      </c>
      <c r="K1" s="57" t="s">
        <v>167</v>
      </c>
      <c r="L1" s="60" t="s">
        <v>162</v>
      </c>
      <c r="M1" s="57" t="s">
        <v>168</v>
      </c>
      <c r="N1" s="60" t="s">
        <v>9</v>
      </c>
      <c r="O1" s="58" t="s">
        <v>425</v>
      </c>
      <c r="P1" s="60" t="s">
        <v>12</v>
      </c>
    </row>
    <row r="2" spans="1:16" x14ac:dyDescent="0.25">
      <c r="A2" s="59" t="str">
        <f>Table1422[[#This Row],[Community]]</f>
        <v xml:space="preserve">Adak </v>
      </c>
      <c r="B2" s="123">
        <f>Table1422[[#This Row],[IQ1_Average]]</f>
        <v>28833.333333333332</v>
      </c>
      <c r="C2" s="59" t="str">
        <f>Table5[[#This Row],[Community]]</f>
        <v xml:space="preserve">Adak </v>
      </c>
      <c r="D2" s="123">
        <f>Table1422[[#This Row],[IQ2_Average]]</f>
        <v>63583.333333333336</v>
      </c>
      <c r="E2" s="59" t="str">
        <f>Table5[[#This Row],[Community]]</f>
        <v xml:space="preserve">Adak </v>
      </c>
      <c r="F2" s="122">
        <f>Table1422[[#This Row],[IQ3_Average]]</f>
        <v>82805.666666666672</v>
      </c>
      <c r="G2" s="59" t="str">
        <f>Table5[[#This Row],[Community]]</f>
        <v xml:space="preserve">Adak </v>
      </c>
      <c r="H2" s="121">
        <f>Table1422[[#This Row],[SNAP_Average]]</f>
        <v>9.6250000000000002E-2</v>
      </c>
      <c r="I2" s="59" t="str">
        <f>Table5[[#This Row],[Community]]</f>
        <v xml:space="preserve">Adak </v>
      </c>
      <c r="J2" s="121">
        <f>Table1422[[#This Row],[Poverty_Average]]</f>
        <v>0.13725000000000001</v>
      </c>
      <c r="K2" s="59" t="str">
        <f>Table5[[#This Row],[Community]]</f>
        <v xml:space="preserve">Adak </v>
      </c>
      <c r="L2" s="121">
        <f>Table1422[[#This Row],[Full Time Employment_Average]]</f>
        <v>0.62674999999999992</v>
      </c>
      <c r="M2" s="59" t="str">
        <f>Table5[[#This Row],[Community]]</f>
        <v xml:space="preserve">Adak </v>
      </c>
      <c r="N2" s="120">
        <f>'Update Information Here'!AL2</f>
        <v>65</v>
      </c>
      <c r="O2" s="59" t="str">
        <f>Table5[[#This Row],[Community]]</f>
        <v xml:space="preserve">Adak </v>
      </c>
      <c r="P2" s="120" t="s">
        <v>433</v>
      </c>
    </row>
    <row r="3" spans="1:16" x14ac:dyDescent="0.25">
      <c r="A3" s="59" t="str">
        <f>Table1422[[#This Row],[Community]]</f>
        <v xml:space="preserve">Akhiok </v>
      </c>
      <c r="B3" s="123">
        <f>Table1422[[#This Row],[IQ1_Average]]</f>
        <v>17375</v>
      </c>
      <c r="C3" s="59" t="str">
        <f>Table5[[#This Row],[Community]]</f>
        <v xml:space="preserve">Akhiok </v>
      </c>
      <c r="D3" s="123">
        <f>Table1422[[#This Row],[IQ2_Average]]</f>
        <v>25055.333333333332</v>
      </c>
      <c r="E3" s="59" t="str">
        <f>Table5[[#This Row],[Community]]</f>
        <v xml:space="preserve">Akhiok </v>
      </c>
      <c r="F3" s="122">
        <f>Table1422[[#This Row],[IQ3_Average]]</f>
        <v>39822.333333333336</v>
      </c>
      <c r="G3" s="59" t="str">
        <f>Table5[[#This Row],[Community]]</f>
        <v xml:space="preserve">Akhiok </v>
      </c>
      <c r="H3" s="121">
        <f>Table1422[[#This Row],[SNAP_Average]]</f>
        <v>0.45849999999999996</v>
      </c>
      <c r="I3" s="59" t="str">
        <f>Table5[[#This Row],[Community]]</f>
        <v xml:space="preserve">Akhiok </v>
      </c>
      <c r="J3" s="121">
        <f>Table1422[[#This Row],[Poverty_Average]]</f>
        <v>0.222</v>
      </c>
      <c r="K3" s="59" t="str">
        <f>Table5[[#This Row],[Community]]</f>
        <v xml:space="preserve">Akhiok </v>
      </c>
      <c r="L3" s="121">
        <f>Table1422[[#This Row],[Full Time Employment_Average]]</f>
        <v>0.10625000000000001</v>
      </c>
      <c r="M3" s="59" t="str">
        <f>Table5[[#This Row],[Community]]</f>
        <v xml:space="preserve">Akhiok </v>
      </c>
      <c r="N3" s="120">
        <f>'Update Information Here'!AL3</f>
        <v>35</v>
      </c>
      <c r="O3" s="59" t="str">
        <f>Table5[[#This Row],[Community]]</f>
        <v xml:space="preserve">Akhiok </v>
      </c>
      <c r="P3" s="120" t="s">
        <v>433</v>
      </c>
    </row>
    <row r="4" spans="1:16" x14ac:dyDescent="0.25">
      <c r="A4" s="59" t="str">
        <f>Table1422[[#This Row],[Community]]</f>
        <v xml:space="preserve">Akiachak  </v>
      </c>
      <c r="B4" s="123">
        <f>Table1422[[#This Row],[IQ1_Average]]</f>
        <v>18406.75</v>
      </c>
      <c r="C4" s="59" t="str">
        <f>Table5[[#This Row],[Community]]</f>
        <v xml:space="preserve">Akiachak  </v>
      </c>
      <c r="D4" s="123">
        <f>Table1422[[#This Row],[IQ2_Average]]</f>
        <v>28272.25</v>
      </c>
      <c r="E4" s="59" t="str">
        <f>Table5[[#This Row],[Community]]</f>
        <v xml:space="preserve">Akiachak  </v>
      </c>
      <c r="F4" s="122">
        <f>Table1422[[#This Row],[IQ3_Average]]</f>
        <v>50375</v>
      </c>
      <c r="G4" s="59" t="str">
        <f>Table5[[#This Row],[Community]]</f>
        <v xml:space="preserve">Akiachak  </v>
      </c>
      <c r="H4" s="121">
        <f>Table1422[[#This Row],[SNAP_Average]]</f>
        <v>0.58525000000000005</v>
      </c>
      <c r="I4" s="59" t="str">
        <f>Table5[[#This Row],[Community]]</f>
        <v xml:space="preserve">Akiachak  </v>
      </c>
      <c r="J4" s="121">
        <f>Table1422[[#This Row],[Poverty_Average]]</f>
        <v>0.32025000000000003</v>
      </c>
      <c r="K4" s="59" t="str">
        <f>Table5[[#This Row],[Community]]</f>
        <v xml:space="preserve">Akiachak  </v>
      </c>
      <c r="L4" s="121">
        <f>Table1422[[#This Row],[Full Time Employment_Average]]</f>
        <v>0.29599999999999999</v>
      </c>
      <c r="M4" s="59" t="str">
        <f>Table5[[#This Row],[Community]]</f>
        <v xml:space="preserve">Akiachak  </v>
      </c>
      <c r="N4" s="120">
        <f>'Update Information Here'!AL4</f>
        <v>118</v>
      </c>
      <c r="O4" s="59" t="str">
        <f>Table5[[#This Row],[Community]]</f>
        <v xml:space="preserve">Akiachak  </v>
      </c>
      <c r="P4" s="120" t="s">
        <v>433</v>
      </c>
    </row>
    <row r="5" spans="1:16" x14ac:dyDescent="0.25">
      <c r="A5" s="59" t="str">
        <f>Table1422[[#This Row],[Community]]</f>
        <v xml:space="preserve">Akiak </v>
      </c>
      <c r="B5" s="123">
        <f>Table1422[[#This Row],[IQ1_Average]]</f>
        <v>14439.5</v>
      </c>
      <c r="C5" s="59" t="str">
        <f>Table5[[#This Row],[Community]]</f>
        <v xml:space="preserve">Akiak </v>
      </c>
      <c r="D5" s="123">
        <f>Table1422[[#This Row],[IQ2_Average]]</f>
        <v>32275</v>
      </c>
      <c r="E5" s="59" t="str">
        <f>Table5[[#This Row],[Community]]</f>
        <v xml:space="preserve">Akiak </v>
      </c>
      <c r="F5" s="122">
        <f>Table1422[[#This Row],[IQ3_Average]]</f>
        <v>53198</v>
      </c>
      <c r="G5" s="59" t="str">
        <f>Table5[[#This Row],[Community]]</f>
        <v xml:space="preserve">Akiak </v>
      </c>
      <c r="H5" s="121">
        <f>Table1422[[#This Row],[SNAP_Average]]</f>
        <v>0.59124999999999994</v>
      </c>
      <c r="I5" s="59" t="str">
        <f>Table5[[#This Row],[Community]]</f>
        <v xml:space="preserve">Akiak </v>
      </c>
      <c r="J5" s="121">
        <f>Table1422[[#This Row],[Poverty_Average]]</f>
        <v>0.37875000000000003</v>
      </c>
      <c r="K5" s="59" t="str">
        <f>Table5[[#This Row],[Community]]</f>
        <v xml:space="preserve">Akiak </v>
      </c>
      <c r="L5" s="121">
        <f>Table1422[[#This Row],[Full Time Employment_Average]]</f>
        <v>0.24525</v>
      </c>
      <c r="M5" s="59" t="str">
        <f>Table5[[#This Row],[Community]]</f>
        <v xml:space="preserve">Akiak </v>
      </c>
      <c r="N5" s="120">
        <f>'Update Information Here'!AL5</f>
        <v>105</v>
      </c>
      <c r="O5" s="59" t="str">
        <f>Table5[[#This Row],[Community]]</f>
        <v xml:space="preserve">Akiak </v>
      </c>
      <c r="P5" s="120" t="s">
        <v>433</v>
      </c>
    </row>
    <row r="6" spans="1:16" x14ac:dyDescent="0.25">
      <c r="A6" s="59" t="str">
        <f>Table1422[[#This Row],[Community]]</f>
        <v xml:space="preserve">Akutan </v>
      </c>
      <c r="B6" s="123">
        <f>Table1422[[#This Row],[IQ1_Average]]</f>
        <v>19810.5</v>
      </c>
      <c r="C6" s="59" t="str">
        <f>Table5[[#This Row],[Community]]</f>
        <v xml:space="preserve">Akutan </v>
      </c>
      <c r="D6" s="123">
        <f>Table1422[[#This Row],[IQ2_Average]]</f>
        <v>24650</v>
      </c>
      <c r="E6" s="59" t="str">
        <f>Table5[[#This Row],[Community]]</f>
        <v xml:space="preserve">Akutan </v>
      </c>
      <c r="F6" s="122">
        <f>Table1422[[#This Row],[IQ3_Average]]</f>
        <v>34875</v>
      </c>
      <c r="G6" s="59" t="str">
        <f>Table5[[#This Row],[Community]]</f>
        <v xml:space="preserve">Akutan </v>
      </c>
      <c r="H6" s="121">
        <f>Table1422[[#This Row],[SNAP_Average]]</f>
        <v>0.14774999999999999</v>
      </c>
      <c r="I6" s="59" t="str">
        <f>Table5[[#This Row],[Community]]</f>
        <v xml:space="preserve">Akutan </v>
      </c>
      <c r="J6" s="121">
        <f>Table1422[[#This Row],[Poverty_Average]]</f>
        <v>0.19874999999999998</v>
      </c>
      <c r="K6" s="59" t="str">
        <f>Table5[[#This Row],[Community]]</f>
        <v xml:space="preserve">Akutan </v>
      </c>
      <c r="L6" s="121">
        <f>Table1422[[#This Row],[Full Time Employment_Average]]</f>
        <v>0.46799999999999997</v>
      </c>
      <c r="M6" s="59" t="str">
        <f>Table5[[#This Row],[Community]]</f>
        <v xml:space="preserve">Akutan </v>
      </c>
      <c r="N6" s="120">
        <f>'Update Information Here'!AL6</f>
        <v>0</v>
      </c>
      <c r="O6" s="59" t="str">
        <f>Table5[[#This Row],[Community]]</f>
        <v xml:space="preserve">Akutan </v>
      </c>
      <c r="P6" s="120" t="s">
        <v>433</v>
      </c>
    </row>
    <row r="7" spans="1:16" x14ac:dyDescent="0.25">
      <c r="A7" s="59" t="str">
        <f>Table1422[[#This Row],[Community]]</f>
        <v xml:space="preserve">Alakanuk </v>
      </c>
      <c r="B7" s="123">
        <f>Table1422[[#This Row],[IQ1_Average]]</f>
        <v>15751.75</v>
      </c>
      <c r="C7" s="59" t="str">
        <f>Table5[[#This Row],[Community]]</f>
        <v xml:space="preserve">Alakanuk </v>
      </c>
      <c r="D7" s="123">
        <f>Table1422[[#This Row],[IQ2_Average]]</f>
        <v>27289.5</v>
      </c>
      <c r="E7" s="59" t="str">
        <f>Table5[[#This Row],[Community]]</f>
        <v xml:space="preserve">Alakanuk </v>
      </c>
      <c r="F7" s="122">
        <f>Table1422[[#This Row],[IQ3_Average]]</f>
        <v>42881.25</v>
      </c>
      <c r="G7" s="59" t="str">
        <f>Table5[[#This Row],[Community]]</f>
        <v xml:space="preserve">Alakanuk </v>
      </c>
      <c r="H7" s="121">
        <f>Table1422[[#This Row],[SNAP_Average]]</f>
        <v>0.47599999999999998</v>
      </c>
      <c r="I7" s="59" t="str">
        <f>Table5[[#This Row],[Community]]</f>
        <v xml:space="preserve">Alakanuk </v>
      </c>
      <c r="J7" s="121">
        <f>Table1422[[#This Row],[Poverty_Average]]</f>
        <v>0.40049999999999997</v>
      </c>
      <c r="K7" s="59" t="str">
        <f>Table5[[#This Row],[Community]]</f>
        <v xml:space="preserve">Alakanuk </v>
      </c>
      <c r="L7" s="121">
        <f>Table1422[[#This Row],[Full Time Employment_Average]]</f>
        <v>0.20899999999999999</v>
      </c>
      <c r="M7" s="59" t="str">
        <f>Table5[[#This Row],[Community]]</f>
        <v xml:space="preserve">Alakanuk </v>
      </c>
      <c r="N7" s="120">
        <f>'Update Information Here'!AL7</f>
        <v>75</v>
      </c>
      <c r="O7" s="59" t="str">
        <f>Table5[[#This Row],[Community]]</f>
        <v xml:space="preserve">Alakanuk </v>
      </c>
      <c r="P7" s="120" t="s">
        <v>433</v>
      </c>
    </row>
    <row r="8" spans="1:16" x14ac:dyDescent="0.25">
      <c r="A8" s="59" t="str">
        <f>Table1422[[#This Row],[Community]]</f>
        <v xml:space="preserve">Alatna  </v>
      </c>
      <c r="B8" s="123" t="e">
        <f>Table1422[[#This Row],[IQ1_Average]]</f>
        <v>#DIV/0!</v>
      </c>
      <c r="C8" s="59" t="str">
        <f>Table5[[#This Row],[Community]]</f>
        <v xml:space="preserve">Alatna  </v>
      </c>
      <c r="D8" s="123" t="e">
        <f>Table1422[[#This Row],[IQ2_Average]]</f>
        <v>#DIV/0!</v>
      </c>
      <c r="E8" s="59" t="str">
        <f>Table5[[#This Row],[Community]]</f>
        <v xml:space="preserve">Alatna  </v>
      </c>
      <c r="F8" s="122" t="e">
        <f>Table1422[[#This Row],[IQ3_Average]]</f>
        <v>#DIV/0!</v>
      </c>
      <c r="G8" s="59" t="str">
        <f>Table5[[#This Row],[Community]]</f>
        <v xml:space="preserve">Alatna  </v>
      </c>
      <c r="H8" s="121">
        <f>Table1422[[#This Row],[SNAP_Average]]</f>
        <v>0</v>
      </c>
      <c r="I8" s="59" t="str">
        <f>Table5[[#This Row],[Community]]</f>
        <v xml:space="preserve">Alatna  </v>
      </c>
      <c r="J8" s="121">
        <f>Table1422[[#This Row],[Poverty_Average]]</f>
        <v>0</v>
      </c>
      <c r="K8" s="59" t="str">
        <f>Table5[[#This Row],[Community]]</f>
        <v xml:space="preserve">Alatna  </v>
      </c>
      <c r="L8" s="121">
        <f>Table1422[[#This Row],[Full Time Employment_Average]]</f>
        <v>0.66666666666666663</v>
      </c>
      <c r="M8" s="59" t="str">
        <f>Table5[[#This Row],[Community]]</f>
        <v xml:space="preserve">Alatna  </v>
      </c>
      <c r="N8" s="120">
        <f>'Update Information Here'!AL8</f>
        <v>0</v>
      </c>
      <c r="O8" s="59" t="str">
        <f>Table5[[#This Row],[Community]]</f>
        <v xml:space="preserve">Alatna  </v>
      </c>
      <c r="P8" s="120" t="s">
        <v>432</v>
      </c>
    </row>
    <row r="9" spans="1:16" x14ac:dyDescent="0.25">
      <c r="A9" s="59" t="str">
        <f>Table1422[[#This Row],[Community]]</f>
        <v xml:space="preserve">Alcan Border  </v>
      </c>
      <c r="B9" s="123" t="e">
        <f>Table1422[[#This Row],[IQ1_Average]]</f>
        <v>#DIV/0!</v>
      </c>
      <c r="C9" s="59" t="str">
        <f>Table5[[#This Row],[Community]]</f>
        <v xml:space="preserve">Alcan Border  </v>
      </c>
      <c r="D9" s="123" t="e">
        <f>Table1422[[#This Row],[IQ2_Average]]</f>
        <v>#DIV/0!</v>
      </c>
      <c r="E9" s="59" t="str">
        <f>Table5[[#This Row],[Community]]</f>
        <v xml:space="preserve">Alcan Border  </v>
      </c>
      <c r="F9" s="122" t="e">
        <f>Table1422[[#This Row],[IQ3_Average]]</f>
        <v>#DIV/0!</v>
      </c>
      <c r="G9" s="59" t="str">
        <f>Table5[[#This Row],[Community]]</f>
        <v xml:space="preserve">Alcan Border  </v>
      </c>
      <c r="H9" s="121">
        <f>Table1422[[#This Row],[SNAP_Average]]</f>
        <v>0</v>
      </c>
      <c r="I9" s="59" t="str">
        <f>Table5[[#This Row],[Community]]</f>
        <v xml:space="preserve">Alcan Border  </v>
      </c>
      <c r="J9" s="121">
        <f>Table1422[[#This Row],[Poverty_Average]]</f>
        <v>0</v>
      </c>
      <c r="K9" s="59" t="str">
        <f>Table5[[#This Row],[Community]]</f>
        <v xml:space="preserve">Alcan Border  </v>
      </c>
      <c r="L9" s="121">
        <f>Table1422[[#This Row],[Full Time Employment_Average]]</f>
        <v>0.82974999999999999</v>
      </c>
      <c r="M9" s="59" t="str">
        <f>Table5[[#This Row],[Community]]</f>
        <v xml:space="preserve">Alcan Border  </v>
      </c>
      <c r="N9" s="120">
        <f>'Update Information Here'!AL9</f>
        <v>0</v>
      </c>
      <c r="O9" s="59" t="str">
        <f>Table5[[#This Row],[Community]]</f>
        <v xml:space="preserve">Alcan Border  </v>
      </c>
      <c r="P9" s="120" t="s">
        <v>432</v>
      </c>
    </row>
    <row r="10" spans="1:16" x14ac:dyDescent="0.25">
      <c r="A10" s="59" t="str">
        <f>Table1422[[#This Row],[Community]]</f>
        <v xml:space="preserve">Aleknagik </v>
      </c>
      <c r="B10" s="123">
        <f>Table1422[[#This Row],[IQ1_Average]]</f>
        <v>25000</v>
      </c>
      <c r="C10" s="59" t="str">
        <f>Table5[[#This Row],[Community]]</f>
        <v xml:space="preserve">Aleknagik </v>
      </c>
      <c r="D10" s="123">
        <f>Table1422[[#This Row],[IQ2_Average]]</f>
        <v>37439.25</v>
      </c>
      <c r="E10" s="59" t="str">
        <f>Table5[[#This Row],[Community]]</f>
        <v xml:space="preserve">Aleknagik </v>
      </c>
      <c r="F10" s="122">
        <f>Table1422[[#This Row],[IQ3_Average]]</f>
        <v>62875</v>
      </c>
      <c r="G10" s="59" t="str">
        <f>Table5[[#This Row],[Community]]</f>
        <v xml:space="preserve">Aleknagik </v>
      </c>
      <c r="H10" s="121">
        <f>Table1422[[#This Row],[SNAP_Average]]</f>
        <v>0.13650000000000001</v>
      </c>
      <c r="I10" s="59" t="str">
        <f>Table5[[#This Row],[Community]]</f>
        <v xml:space="preserve">Aleknagik </v>
      </c>
      <c r="J10" s="121">
        <f>Table1422[[#This Row],[Poverty_Average]]</f>
        <v>0.1875</v>
      </c>
      <c r="K10" s="59" t="str">
        <f>Table5[[#This Row],[Community]]</f>
        <v xml:space="preserve">Aleknagik </v>
      </c>
      <c r="L10" s="121">
        <f>Table1422[[#This Row],[Full Time Employment_Average]]</f>
        <v>0.3115</v>
      </c>
      <c r="M10" s="59" t="str">
        <f>Table5[[#This Row],[Community]]</f>
        <v xml:space="preserve">Aleknagik </v>
      </c>
      <c r="N10" s="120">
        <f>'Update Information Here'!AL10</f>
        <v>36</v>
      </c>
      <c r="O10" s="59" t="str">
        <f>Table5[[#This Row],[Community]]</f>
        <v xml:space="preserve">Aleknagik </v>
      </c>
      <c r="P10" s="120" t="s">
        <v>433</v>
      </c>
    </row>
    <row r="11" spans="1:16" x14ac:dyDescent="0.25">
      <c r="A11" s="59" t="str">
        <f>Table1422[[#This Row],[Community]]</f>
        <v xml:space="preserve">Aleneva  </v>
      </c>
      <c r="B11" s="123" t="e">
        <f>Table1422[[#This Row],[IQ1_Average]]</f>
        <v>#DIV/0!</v>
      </c>
      <c r="C11" s="59" t="str">
        <f>Table5[[#This Row],[Community]]</f>
        <v xml:space="preserve">Aleneva  </v>
      </c>
      <c r="D11" s="123" t="e">
        <f>Table1422[[#This Row],[IQ2_Average]]</f>
        <v>#DIV/0!</v>
      </c>
      <c r="E11" s="59" t="str">
        <f>Table5[[#This Row],[Community]]</f>
        <v xml:space="preserve">Aleneva  </v>
      </c>
      <c r="F11" s="122" t="e">
        <f>Table1422[[#This Row],[IQ3_Average]]</f>
        <v>#DIV/0!</v>
      </c>
      <c r="G11" s="59" t="str">
        <f>Table5[[#This Row],[Community]]</f>
        <v xml:space="preserve">Aleneva  </v>
      </c>
      <c r="H11" s="121">
        <f>Table1422[[#This Row],[SNAP_Average]]</f>
        <v>0</v>
      </c>
      <c r="I11" s="59" t="str">
        <f>Table5[[#This Row],[Community]]</f>
        <v xml:space="preserve">Aleneva  </v>
      </c>
      <c r="J11" s="121">
        <f>Table1422[[#This Row],[Poverty_Average]]</f>
        <v>0</v>
      </c>
      <c r="K11" s="59" t="str">
        <f>Table5[[#This Row],[Community]]</f>
        <v xml:space="preserve">Aleneva  </v>
      </c>
      <c r="L11" s="121">
        <f>Table1422[[#This Row],[Full Time Employment_Average]]</f>
        <v>0.19500000000000001</v>
      </c>
      <c r="M11" s="59" t="str">
        <f>Table5[[#This Row],[Community]]</f>
        <v xml:space="preserve">Aleneva  </v>
      </c>
      <c r="N11" s="120">
        <f>'Update Information Here'!AL11</f>
        <v>0</v>
      </c>
      <c r="O11" s="59" t="str">
        <f>Table5[[#This Row],[Community]]</f>
        <v xml:space="preserve">Aleneva  </v>
      </c>
      <c r="P11" s="120" t="s">
        <v>432</v>
      </c>
    </row>
    <row r="12" spans="1:16" x14ac:dyDescent="0.25">
      <c r="A12" s="59" t="str">
        <f>Table1422[[#This Row],[Community]]</f>
        <v xml:space="preserve">Allakaket </v>
      </c>
      <c r="B12" s="123">
        <f>Table1422[[#This Row],[IQ1_Average]]</f>
        <v>13573</v>
      </c>
      <c r="C12" s="59" t="str">
        <f>Table5[[#This Row],[Community]]</f>
        <v xml:space="preserve">Allakaket </v>
      </c>
      <c r="D12" s="123">
        <f>Table1422[[#This Row],[IQ2_Average]]</f>
        <v>23312.5</v>
      </c>
      <c r="E12" s="59" t="str">
        <f>Table5[[#This Row],[Community]]</f>
        <v xml:space="preserve">Allakaket </v>
      </c>
      <c r="F12" s="122">
        <f>Table1422[[#This Row],[IQ3_Average]]</f>
        <v>30291.5</v>
      </c>
      <c r="G12" s="59" t="str">
        <f>Table5[[#This Row],[Community]]</f>
        <v xml:space="preserve">Allakaket </v>
      </c>
      <c r="H12" s="121">
        <f>Table1422[[#This Row],[SNAP_Average]]</f>
        <v>0.41100000000000003</v>
      </c>
      <c r="I12" s="59" t="str">
        <f>Table5[[#This Row],[Community]]</f>
        <v xml:space="preserve">Allakaket </v>
      </c>
      <c r="J12" s="121">
        <f>Table1422[[#This Row],[Poverty_Average]]</f>
        <v>0.21149999999999999</v>
      </c>
      <c r="K12" s="59" t="str">
        <f>Table5[[#This Row],[Community]]</f>
        <v xml:space="preserve">Allakaket </v>
      </c>
      <c r="L12" s="121">
        <f>Table1422[[#This Row],[Full Time Employment_Average]]</f>
        <v>0.15625</v>
      </c>
      <c r="M12" s="59" t="str">
        <f>Table5[[#This Row],[Community]]</f>
        <v xml:space="preserve">Allakaket </v>
      </c>
      <c r="N12" s="120">
        <f>'Update Information Here'!AL12</f>
        <v>0</v>
      </c>
      <c r="O12" s="59" t="str">
        <f>Table5[[#This Row],[Community]]</f>
        <v xml:space="preserve">Allakaket </v>
      </c>
      <c r="P12" s="120" t="s">
        <v>432</v>
      </c>
    </row>
    <row r="13" spans="1:16" x14ac:dyDescent="0.25">
      <c r="A13" s="59" t="str">
        <f>Table1422[[#This Row],[Community]]</f>
        <v xml:space="preserve">Ambler </v>
      </c>
      <c r="B13" s="123">
        <f>Table1422[[#This Row],[IQ1_Average]]</f>
        <v>21854.25</v>
      </c>
      <c r="C13" s="59" t="str">
        <f>Table5[[#This Row],[Community]]</f>
        <v xml:space="preserve">Ambler </v>
      </c>
      <c r="D13" s="123">
        <f>Table1422[[#This Row],[IQ2_Average]]</f>
        <v>37700</v>
      </c>
      <c r="E13" s="59" t="str">
        <f>Table5[[#This Row],[Community]]</f>
        <v xml:space="preserve">Ambler </v>
      </c>
      <c r="F13" s="122">
        <f>Table1422[[#This Row],[IQ3_Average]]</f>
        <v>60770.75</v>
      </c>
      <c r="G13" s="59" t="str">
        <f>Table5[[#This Row],[Community]]</f>
        <v xml:space="preserve">Ambler </v>
      </c>
      <c r="H13" s="121">
        <f>Table1422[[#This Row],[SNAP_Average]]</f>
        <v>0.33600000000000002</v>
      </c>
      <c r="I13" s="59" t="str">
        <f>Table5[[#This Row],[Community]]</f>
        <v xml:space="preserve">Ambler </v>
      </c>
      <c r="J13" s="121">
        <f>Table1422[[#This Row],[Poverty_Average]]</f>
        <v>0.21024999999999999</v>
      </c>
      <c r="K13" s="59" t="str">
        <f>Table5[[#This Row],[Community]]</f>
        <v xml:space="preserve">Ambler </v>
      </c>
      <c r="L13" s="121">
        <f>Table1422[[#This Row],[Full Time Employment_Average]]</f>
        <v>0.32850000000000001</v>
      </c>
      <c r="M13" s="59" t="str">
        <f>Table5[[#This Row],[Community]]</f>
        <v xml:space="preserve">Ambler </v>
      </c>
      <c r="N13" s="120">
        <f>'Update Information Here'!AL13</f>
        <v>71.400000000000006</v>
      </c>
      <c r="O13" s="59" t="str">
        <f>Table5[[#This Row],[Community]]</f>
        <v xml:space="preserve">Ambler </v>
      </c>
      <c r="P13" s="120" t="s">
        <v>433</v>
      </c>
    </row>
    <row r="14" spans="1:16" x14ac:dyDescent="0.25">
      <c r="A14" s="59" t="str">
        <f>Table1422[[#This Row],[Community]]</f>
        <v xml:space="preserve">Anaktuvuk Pass </v>
      </c>
      <c r="B14" s="123">
        <f>Table1422[[#This Row],[IQ1_Average]]</f>
        <v>31325</v>
      </c>
      <c r="C14" s="59" t="str">
        <f>Table5[[#This Row],[Community]]</f>
        <v xml:space="preserve">Anaktuvuk Pass </v>
      </c>
      <c r="D14" s="123">
        <f>Table1422[[#This Row],[IQ2_Average]]</f>
        <v>48312.5</v>
      </c>
      <c r="E14" s="59" t="str">
        <f>Table5[[#This Row],[Community]]</f>
        <v xml:space="preserve">Anaktuvuk Pass </v>
      </c>
      <c r="F14" s="122">
        <f>Table1422[[#This Row],[IQ3_Average]]</f>
        <v>79029.75</v>
      </c>
      <c r="G14" s="59" t="str">
        <f>Table5[[#This Row],[Community]]</f>
        <v xml:space="preserve">Anaktuvuk Pass </v>
      </c>
      <c r="H14" s="121">
        <f>Table1422[[#This Row],[SNAP_Average]]</f>
        <v>0.25275000000000003</v>
      </c>
      <c r="I14" s="59" t="str">
        <f>Table5[[#This Row],[Community]]</f>
        <v xml:space="preserve">Anaktuvuk Pass </v>
      </c>
      <c r="J14" s="121">
        <f>Table1422[[#This Row],[Poverty_Average]]</f>
        <v>0.20050000000000001</v>
      </c>
      <c r="K14" s="59" t="str">
        <f>Table5[[#This Row],[Community]]</f>
        <v xml:space="preserve">Anaktuvuk Pass </v>
      </c>
      <c r="L14" s="121">
        <f>Table1422[[#This Row],[Full Time Employment_Average]]</f>
        <v>0.3725</v>
      </c>
      <c r="M14" s="59" t="str">
        <f>Table5[[#This Row],[Community]]</f>
        <v xml:space="preserve">Anaktuvuk Pass </v>
      </c>
      <c r="N14" s="120">
        <f>'Update Information Here'!AL14</f>
        <v>0</v>
      </c>
      <c r="O14" s="59" t="str">
        <f>Table5[[#This Row],[Community]]</f>
        <v xml:space="preserve">Anaktuvuk Pass </v>
      </c>
      <c r="P14" s="120" t="s">
        <v>432</v>
      </c>
    </row>
    <row r="15" spans="1:16" x14ac:dyDescent="0.25">
      <c r="A15" s="59" t="str">
        <f>Table1422[[#This Row],[Community]]</f>
        <v xml:space="preserve">Anchor Point  </v>
      </c>
      <c r="B15" s="123">
        <f>Table1422[[#This Row],[IQ1_Average]]</f>
        <v>33339.75</v>
      </c>
      <c r="C15" s="59" t="str">
        <f>Table5[[#This Row],[Community]]</f>
        <v xml:space="preserve">Anchor Point  </v>
      </c>
      <c r="D15" s="123">
        <f>Table1422[[#This Row],[IQ2_Average]]</f>
        <v>56506.75</v>
      </c>
      <c r="E15" s="59" t="str">
        <f>Table5[[#This Row],[Community]]</f>
        <v xml:space="preserve">Anchor Point  </v>
      </c>
      <c r="F15" s="122">
        <f>Table1422[[#This Row],[IQ3_Average]]</f>
        <v>85106</v>
      </c>
      <c r="G15" s="59" t="str">
        <f>Table5[[#This Row],[Community]]</f>
        <v xml:space="preserve">Anchor Point  </v>
      </c>
      <c r="H15" s="121">
        <f>Table1422[[#This Row],[SNAP_Average]]</f>
        <v>8.0749999999999988E-2</v>
      </c>
      <c r="I15" s="59" t="str">
        <f>Table5[[#This Row],[Community]]</f>
        <v xml:space="preserve">Anchor Point  </v>
      </c>
      <c r="J15" s="121">
        <f>Table1422[[#This Row],[Poverty_Average]]</f>
        <v>9.6500000000000002E-2</v>
      </c>
      <c r="K15" s="59" t="str">
        <f>Table5[[#This Row],[Community]]</f>
        <v xml:space="preserve">Anchor Point  </v>
      </c>
      <c r="L15" s="121">
        <f>Table1422[[#This Row],[Full Time Employment_Average]]</f>
        <v>0.43474999999999997</v>
      </c>
      <c r="M15" s="59" t="str">
        <f>Table5[[#This Row],[Community]]</f>
        <v xml:space="preserve">Anchor Point  </v>
      </c>
      <c r="N15" s="120">
        <f>'Update Information Here'!AL15</f>
        <v>0</v>
      </c>
      <c r="O15" s="59" t="str">
        <f>Table5[[#This Row],[Community]]</f>
        <v xml:space="preserve">Anchor Point  </v>
      </c>
      <c r="P15" s="120" t="s">
        <v>432</v>
      </c>
    </row>
    <row r="16" spans="1:16" x14ac:dyDescent="0.25">
      <c r="A16" s="59" t="str">
        <f>Table1422[[#This Row],[Community]]</f>
        <v xml:space="preserve">Anchorage  </v>
      </c>
      <c r="B16" s="123">
        <f>Table1422[[#This Row],[IQ1_Average]]</f>
        <v>31638.75</v>
      </c>
      <c r="C16" s="59" t="str">
        <f>Table5[[#This Row],[Community]]</f>
        <v xml:space="preserve">Anchorage  </v>
      </c>
      <c r="D16" s="123">
        <f>Table1422[[#This Row],[IQ2_Average]]</f>
        <v>54885.25</v>
      </c>
      <c r="E16" s="59" t="str">
        <f>Table5[[#This Row],[Community]]</f>
        <v xml:space="preserve">Anchorage  </v>
      </c>
      <c r="F16" s="122">
        <f>Table1422[[#This Row],[IQ3_Average]]</f>
        <v>83586.5</v>
      </c>
      <c r="G16" s="59" t="str">
        <f>Table5[[#This Row],[Community]]</f>
        <v xml:space="preserve">Anchorage  </v>
      </c>
      <c r="H16" s="121">
        <f>Table1422[[#This Row],[SNAP_Average]]</f>
        <v>8.4500000000000006E-2</v>
      </c>
      <c r="I16" s="59" t="str">
        <f>Table5[[#This Row],[Community]]</f>
        <v xml:space="preserve">Anchorage  </v>
      </c>
      <c r="J16" s="121">
        <f>Table1422[[#This Row],[Poverty_Average]]</f>
        <v>7.425000000000001E-2</v>
      </c>
      <c r="K16" s="59" t="str">
        <f>Table5[[#This Row],[Community]]</f>
        <v xml:space="preserve">Anchorage  </v>
      </c>
      <c r="L16" s="121">
        <f>Table1422[[#This Row],[Full Time Employment_Average]]</f>
        <v>0.59624999999999995</v>
      </c>
      <c r="M16" s="59" t="str">
        <f>Table5[[#This Row],[Community]]</f>
        <v xml:space="preserve">Anchorage  </v>
      </c>
      <c r="N16" s="120">
        <f>'Update Information Here'!AL16</f>
        <v>0</v>
      </c>
      <c r="O16" s="59" t="str">
        <f>Table5[[#This Row],[Community]]</f>
        <v xml:space="preserve">Anchorage  </v>
      </c>
      <c r="P16" s="120" t="s">
        <v>432</v>
      </c>
    </row>
    <row r="17" spans="1:16" x14ac:dyDescent="0.25">
      <c r="A17" s="59" t="str">
        <f>Table1422[[#This Row],[Community]]</f>
        <v xml:space="preserve">Anderson </v>
      </c>
      <c r="B17" s="123">
        <f>Table1422[[#This Row],[IQ1_Average]]</f>
        <v>52048</v>
      </c>
      <c r="C17" s="59" t="str">
        <f>Table5[[#This Row],[Community]]</f>
        <v xml:space="preserve">Anderson </v>
      </c>
      <c r="D17" s="123">
        <f>Table1422[[#This Row],[IQ2_Average]]</f>
        <v>85729.25</v>
      </c>
      <c r="E17" s="59" t="str">
        <f>Table5[[#This Row],[Community]]</f>
        <v xml:space="preserve">Anderson </v>
      </c>
      <c r="F17" s="122">
        <f>Table1422[[#This Row],[IQ3_Average]]</f>
        <v>102437.5</v>
      </c>
      <c r="G17" s="59" t="str">
        <f>Table5[[#This Row],[Community]]</f>
        <v xml:space="preserve">Anderson </v>
      </c>
      <c r="H17" s="121">
        <f>Table1422[[#This Row],[SNAP_Average]]</f>
        <v>9.0000000000000011E-3</v>
      </c>
      <c r="I17" s="59" t="str">
        <f>Table5[[#This Row],[Community]]</f>
        <v xml:space="preserve">Anderson </v>
      </c>
      <c r="J17" s="121">
        <f>Table1422[[#This Row],[Poverty_Average]]</f>
        <v>9.0000000000000011E-3</v>
      </c>
      <c r="K17" s="59" t="str">
        <f>Table5[[#This Row],[Community]]</f>
        <v xml:space="preserve">Anderson </v>
      </c>
      <c r="L17" s="121">
        <f>Table1422[[#This Row],[Full Time Employment_Average]]</f>
        <v>0.71699999999999997</v>
      </c>
      <c r="M17" s="59" t="str">
        <f>Table5[[#This Row],[Community]]</f>
        <v xml:space="preserve">Anderson </v>
      </c>
      <c r="N17" s="120">
        <f>'Update Information Here'!AL17</f>
        <v>42.4</v>
      </c>
      <c r="O17" s="59" t="str">
        <f>Table5[[#This Row],[Community]]</f>
        <v xml:space="preserve">Anderson </v>
      </c>
      <c r="P17" s="120" t="s">
        <v>433</v>
      </c>
    </row>
    <row r="18" spans="1:16" x14ac:dyDescent="0.25">
      <c r="A18" s="59" t="str">
        <f>Table1422[[#This Row],[Community]]</f>
        <v xml:space="preserve">Angoon </v>
      </c>
      <c r="B18" s="123">
        <f>Table1422[[#This Row],[IQ1_Average]]</f>
        <v>18182.75</v>
      </c>
      <c r="C18" s="59" t="str">
        <f>Table5[[#This Row],[Community]]</f>
        <v xml:space="preserve">Angoon </v>
      </c>
      <c r="D18" s="123">
        <f>Table1422[[#This Row],[IQ2_Average]]</f>
        <v>27120.5</v>
      </c>
      <c r="E18" s="59" t="str">
        <f>Table5[[#This Row],[Community]]</f>
        <v xml:space="preserve">Angoon </v>
      </c>
      <c r="F18" s="122">
        <f>Table1422[[#This Row],[IQ3_Average]]</f>
        <v>43958.25</v>
      </c>
      <c r="G18" s="59" t="str">
        <f>Table5[[#This Row],[Community]]</f>
        <v xml:space="preserve">Angoon </v>
      </c>
      <c r="H18" s="121">
        <f>Table1422[[#This Row],[SNAP_Average]]</f>
        <v>0.38250000000000001</v>
      </c>
      <c r="I18" s="59" t="str">
        <f>Table5[[#This Row],[Community]]</f>
        <v xml:space="preserve">Angoon </v>
      </c>
      <c r="J18" s="121">
        <f>Table1422[[#This Row],[Poverty_Average]]</f>
        <v>0.26600000000000001</v>
      </c>
      <c r="K18" s="59" t="str">
        <f>Table5[[#This Row],[Community]]</f>
        <v xml:space="preserve">Angoon </v>
      </c>
      <c r="L18" s="121">
        <f>Table1422[[#This Row],[Full Time Employment_Average]]</f>
        <v>0.48475000000000001</v>
      </c>
      <c r="M18" s="59" t="str">
        <f>Table5[[#This Row],[Community]]</f>
        <v xml:space="preserve">Angoon </v>
      </c>
      <c r="N18" s="120">
        <f>'Update Information Here'!AL18</f>
        <v>40</v>
      </c>
      <c r="O18" s="59" t="str">
        <f>Table5[[#This Row],[Community]]</f>
        <v xml:space="preserve">Angoon </v>
      </c>
      <c r="P18" s="120" t="s">
        <v>433</v>
      </c>
    </row>
    <row r="19" spans="1:16" x14ac:dyDescent="0.25">
      <c r="A19" s="59" t="str">
        <f>Table1422[[#This Row],[Community]]</f>
        <v xml:space="preserve">Aniak </v>
      </c>
      <c r="B19" s="123">
        <f>Table1422[[#This Row],[IQ1_Average]]</f>
        <v>28187.5</v>
      </c>
      <c r="C19" s="59" t="str">
        <f>Table5[[#This Row],[Community]]</f>
        <v xml:space="preserve">Aniak </v>
      </c>
      <c r="D19" s="123">
        <f>Table1422[[#This Row],[IQ2_Average]]</f>
        <v>45180.25</v>
      </c>
      <c r="E19" s="59" t="str">
        <f>Table5[[#This Row],[Community]]</f>
        <v xml:space="preserve">Aniak </v>
      </c>
      <c r="F19" s="122">
        <f>Table1422[[#This Row],[IQ3_Average]]</f>
        <v>71138.5</v>
      </c>
      <c r="G19" s="59" t="str">
        <f>Table5[[#This Row],[Community]]</f>
        <v xml:space="preserve">Aniak </v>
      </c>
      <c r="H19" s="121">
        <f>Table1422[[#This Row],[SNAP_Average]]</f>
        <v>0.27875</v>
      </c>
      <c r="I19" s="59" t="str">
        <f>Table5[[#This Row],[Community]]</f>
        <v xml:space="preserve">Aniak </v>
      </c>
      <c r="J19" s="121">
        <f>Table1422[[#This Row],[Poverty_Average]]</f>
        <v>0.16824999999999998</v>
      </c>
      <c r="K19" s="59" t="str">
        <f>Table5[[#This Row],[Community]]</f>
        <v xml:space="preserve">Aniak </v>
      </c>
      <c r="L19" s="121">
        <f>Table1422[[#This Row],[Full Time Employment_Average]]</f>
        <v>0.38775000000000004</v>
      </c>
      <c r="M19" s="59" t="str">
        <f>Table5[[#This Row],[Community]]</f>
        <v xml:space="preserve">Aniak </v>
      </c>
      <c r="N19" s="120">
        <f>'Update Information Here'!AL19</f>
        <v>60</v>
      </c>
      <c r="O19" s="59" t="str">
        <f>Table5[[#This Row],[Community]]</f>
        <v xml:space="preserve">Aniak </v>
      </c>
      <c r="P19" s="120" t="s">
        <v>433</v>
      </c>
    </row>
    <row r="20" spans="1:16" x14ac:dyDescent="0.25">
      <c r="A20" s="59" t="str">
        <f>Table1422[[#This Row],[Community]]</f>
        <v xml:space="preserve">Anvik </v>
      </c>
      <c r="B20" s="123">
        <f>Table1422[[#This Row],[IQ1_Average]]</f>
        <v>13235.25</v>
      </c>
      <c r="C20" s="59" t="str">
        <f>Table5[[#This Row],[Community]]</f>
        <v xml:space="preserve">Anvik </v>
      </c>
      <c r="D20" s="123">
        <f>Table1422[[#This Row],[IQ2_Average]]</f>
        <v>25412.5</v>
      </c>
      <c r="E20" s="59" t="str">
        <f>Table5[[#This Row],[Community]]</f>
        <v xml:space="preserve">Anvik </v>
      </c>
      <c r="F20" s="122">
        <f>Table1422[[#This Row],[IQ3_Average]]</f>
        <v>38250</v>
      </c>
      <c r="G20" s="59" t="str">
        <f>Table5[[#This Row],[Community]]</f>
        <v xml:space="preserve">Anvik </v>
      </c>
      <c r="H20" s="121">
        <f>Table1422[[#This Row],[SNAP_Average]]</f>
        <v>0.26275000000000004</v>
      </c>
      <c r="I20" s="59" t="str">
        <f>Table5[[#This Row],[Community]]</f>
        <v xml:space="preserve">Anvik </v>
      </c>
      <c r="J20" s="121">
        <f>Table1422[[#This Row],[Poverty_Average]]</f>
        <v>0.19650000000000001</v>
      </c>
      <c r="K20" s="59" t="str">
        <f>Table5[[#This Row],[Community]]</f>
        <v xml:space="preserve">Anvik </v>
      </c>
      <c r="L20" s="121">
        <f>Table1422[[#This Row],[Full Time Employment_Average]]</f>
        <v>0.26566666666666666</v>
      </c>
      <c r="M20" s="59" t="str">
        <f>Table5[[#This Row],[Community]]</f>
        <v xml:space="preserve">Anvik </v>
      </c>
      <c r="N20" s="120">
        <f>'Update Information Here'!AL20</f>
        <v>0</v>
      </c>
      <c r="O20" s="59" t="str">
        <f>Table5[[#This Row],[Community]]</f>
        <v xml:space="preserve">Anvik </v>
      </c>
      <c r="P20" s="120" t="s">
        <v>432</v>
      </c>
    </row>
    <row r="21" spans="1:16" x14ac:dyDescent="0.25">
      <c r="A21" s="59" t="str">
        <f>Table1422[[#This Row],[Community]]</f>
        <v xml:space="preserve">Arctic Village  </v>
      </c>
      <c r="B21" s="123">
        <f>Table1422[[#This Row],[IQ1_Average]]</f>
        <v>9611</v>
      </c>
      <c r="C21" s="59" t="str">
        <f>Table5[[#This Row],[Community]]</f>
        <v xml:space="preserve">Arctic Village  </v>
      </c>
      <c r="D21" s="123">
        <f>Table1422[[#This Row],[IQ2_Average]]</f>
        <v>24583.333333333332</v>
      </c>
      <c r="E21" s="59" t="str">
        <f>Table5[[#This Row],[Community]]</f>
        <v xml:space="preserve">Arctic Village  </v>
      </c>
      <c r="F21" s="122">
        <f>Table1422[[#This Row],[IQ3_Average]]</f>
        <v>35287.5</v>
      </c>
      <c r="G21" s="59" t="str">
        <f>Table5[[#This Row],[Community]]</f>
        <v xml:space="preserve">Arctic Village  </v>
      </c>
      <c r="H21" s="121">
        <f>Table1422[[#This Row],[SNAP_Average]]</f>
        <v>0.59399999999999997</v>
      </c>
      <c r="I21" s="59" t="str">
        <f>Table5[[#This Row],[Community]]</f>
        <v xml:space="preserve">Arctic Village  </v>
      </c>
      <c r="J21" s="121">
        <f>Table1422[[#This Row],[Poverty_Average]]</f>
        <v>0.40200000000000002</v>
      </c>
      <c r="K21" s="59" t="str">
        <f>Table5[[#This Row],[Community]]</f>
        <v xml:space="preserve">Arctic Village  </v>
      </c>
      <c r="L21" s="121">
        <f>Table1422[[#This Row],[Full Time Employment_Average]]</f>
        <v>0.22975000000000001</v>
      </c>
      <c r="M21" s="59" t="str">
        <f>Table5[[#This Row],[Community]]</f>
        <v xml:space="preserve">Arctic Village  </v>
      </c>
      <c r="N21" s="120">
        <f>'Update Information Here'!AL21</f>
        <v>0</v>
      </c>
      <c r="O21" s="59" t="str">
        <f>Table5[[#This Row],[Community]]</f>
        <v xml:space="preserve">Arctic Village  </v>
      </c>
      <c r="P21" s="120" t="s">
        <v>432</v>
      </c>
    </row>
    <row r="22" spans="1:16" x14ac:dyDescent="0.25">
      <c r="A22" s="59" t="str">
        <f>Table1422[[#This Row],[Community]]</f>
        <v xml:space="preserve">Atka </v>
      </c>
      <c r="B22" s="123">
        <f>Table1422[[#This Row],[IQ1_Average]]</f>
        <v>31083.5</v>
      </c>
      <c r="C22" s="59" t="str">
        <f>Table5[[#This Row],[Community]]</f>
        <v xml:space="preserve">Atka </v>
      </c>
      <c r="D22" s="123">
        <f>Table1422[[#This Row],[IQ2_Average]]</f>
        <v>49875</v>
      </c>
      <c r="E22" s="59" t="str">
        <f>Table5[[#This Row],[Community]]</f>
        <v xml:space="preserve">Atka </v>
      </c>
      <c r="F22" s="122">
        <f>Table1422[[#This Row],[IQ3_Average]]</f>
        <v>59750</v>
      </c>
      <c r="G22" s="59" t="str">
        <f>Table5[[#This Row],[Community]]</f>
        <v xml:space="preserve">Atka </v>
      </c>
      <c r="H22" s="121">
        <f>Table1422[[#This Row],[SNAP_Average]]</f>
        <v>0.10875000000000001</v>
      </c>
      <c r="I22" s="59" t="str">
        <f>Table5[[#This Row],[Community]]</f>
        <v xml:space="preserve">Atka </v>
      </c>
      <c r="J22" s="121">
        <f>Table1422[[#This Row],[Poverty_Average]]</f>
        <v>0.10875000000000001</v>
      </c>
      <c r="K22" s="59" t="str">
        <f>Table5[[#This Row],[Community]]</f>
        <v xml:space="preserve">Atka </v>
      </c>
      <c r="L22" s="121">
        <f>Table1422[[#This Row],[Full Time Employment_Average]]</f>
        <v>0.41424999999999995</v>
      </c>
      <c r="M22" s="59" t="str">
        <f>Table5[[#This Row],[Community]]</f>
        <v xml:space="preserve">Atka </v>
      </c>
      <c r="N22" s="120">
        <f>'Update Information Here'!AL22</f>
        <v>100</v>
      </c>
      <c r="O22" s="59" t="str">
        <f>Table5[[#This Row],[Community]]</f>
        <v xml:space="preserve">Atka </v>
      </c>
      <c r="P22" s="120" t="s">
        <v>432</v>
      </c>
    </row>
    <row r="23" spans="1:16" x14ac:dyDescent="0.25">
      <c r="A23" s="59" t="str">
        <f>Table1422[[#This Row],[Community]]</f>
        <v xml:space="preserve">Atmautluak  </v>
      </c>
      <c r="B23" s="123">
        <f>Table1422[[#This Row],[IQ1_Average]]</f>
        <v>11364.5</v>
      </c>
      <c r="C23" s="59" t="str">
        <f>Table5[[#This Row],[Community]]</f>
        <v xml:space="preserve">Atmautluak  </v>
      </c>
      <c r="D23" s="123">
        <f>Table1422[[#This Row],[IQ2_Average]]</f>
        <v>24316.75</v>
      </c>
      <c r="E23" s="59" t="str">
        <f>Table5[[#This Row],[Community]]</f>
        <v xml:space="preserve">Atmautluak  </v>
      </c>
      <c r="F23" s="122">
        <f>Table1422[[#This Row],[IQ3_Average]]</f>
        <v>47614.5</v>
      </c>
      <c r="G23" s="59" t="str">
        <f>Table5[[#This Row],[Community]]</f>
        <v xml:space="preserve">Atmautluak  </v>
      </c>
      <c r="H23" s="121">
        <f>Table1422[[#This Row],[SNAP_Average]]</f>
        <v>0.57425000000000004</v>
      </c>
      <c r="I23" s="59" t="str">
        <f>Table5[[#This Row],[Community]]</f>
        <v xml:space="preserve">Atmautluak  </v>
      </c>
      <c r="J23" s="121">
        <f>Table1422[[#This Row],[Poverty_Average]]</f>
        <v>0.36074999999999996</v>
      </c>
      <c r="K23" s="59" t="str">
        <f>Table5[[#This Row],[Community]]</f>
        <v xml:space="preserve">Atmautluak  </v>
      </c>
      <c r="L23" s="121">
        <f>Table1422[[#This Row],[Full Time Employment_Average]]</f>
        <v>0.216</v>
      </c>
      <c r="M23" s="59" t="str">
        <f>Table5[[#This Row],[Community]]</f>
        <v xml:space="preserve">Atmautluak  </v>
      </c>
      <c r="N23" s="120">
        <f>'Update Information Here'!AL23</f>
        <v>0</v>
      </c>
      <c r="O23" s="59" t="str">
        <f>Table5[[#This Row],[Community]]</f>
        <v xml:space="preserve">Atmautluak  </v>
      </c>
      <c r="P23" s="120" t="s">
        <v>432</v>
      </c>
    </row>
    <row r="24" spans="1:16" x14ac:dyDescent="0.25">
      <c r="A24" s="59" t="str">
        <f>Table1422[[#This Row],[Community]]</f>
        <v xml:space="preserve">Atqasuk </v>
      </c>
      <c r="B24" s="123">
        <f>Table1422[[#This Row],[IQ1_Average]]</f>
        <v>33104.25</v>
      </c>
      <c r="C24" s="59" t="str">
        <f>Table5[[#This Row],[Community]]</f>
        <v xml:space="preserve">Atqasuk </v>
      </c>
      <c r="D24" s="123">
        <f>Table1422[[#This Row],[IQ2_Average]]</f>
        <v>51531.25</v>
      </c>
      <c r="E24" s="59" t="str">
        <f>Table5[[#This Row],[Community]]</f>
        <v xml:space="preserve">Atqasuk </v>
      </c>
      <c r="F24" s="122">
        <f>Table1422[[#This Row],[IQ3_Average]]</f>
        <v>91875</v>
      </c>
      <c r="G24" s="59" t="str">
        <f>Table5[[#This Row],[Community]]</f>
        <v xml:space="preserve">Atqasuk </v>
      </c>
      <c r="H24" s="121">
        <f>Table1422[[#This Row],[SNAP_Average]]</f>
        <v>0.158</v>
      </c>
      <c r="I24" s="59" t="str">
        <f>Table5[[#This Row],[Community]]</f>
        <v xml:space="preserve">Atqasuk </v>
      </c>
      <c r="J24" s="121">
        <f>Table1422[[#This Row],[Poverty_Average]]</f>
        <v>0.15100000000000002</v>
      </c>
      <c r="K24" s="59" t="str">
        <f>Table5[[#This Row],[Community]]</f>
        <v xml:space="preserve">Atqasuk </v>
      </c>
      <c r="L24" s="121">
        <f>Table1422[[#This Row],[Full Time Employment_Average]]</f>
        <v>0.32500000000000001</v>
      </c>
      <c r="M24" s="59" t="str">
        <f>Table5[[#This Row],[Community]]</f>
        <v xml:space="preserve">Atqasuk </v>
      </c>
      <c r="N24" s="120">
        <f>'Update Information Here'!AL24</f>
        <v>0</v>
      </c>
      <c r="O24" s="59" t="str">
        <f>Table5[[#This Row],[Community]]</f>
        <v xml:space="preserve">Atqasuk </v>
      </c>
      <c r="P24" s="120" t="s">
        <v>432</v>
      </c>
    </row>
    <row r="25" spans="1:16" x14ac:dyDescent="0.25">
      <c r="A25" s="59" t="str">
        <f>Table1422[[#This Row],[Community]]</f>
        <v xml:space="preserve">Attu Station  </v>
      </c>
      <c r="B25" s="123" t="e">
        <f>Table1422[[#This Row],[IQ1_Average]]</f>
        <v>#DIV/0!</v>
      </c>
      <c r="C25" s="59" t="str">
        <f>Table5[[#This Row],[Community]]</f>
        <v xml:space="preserve">Attu Station  </v>
      </c>
      <c r="D25" s="123" t="e">
        <f>Table1422[[#This Row],[IQ2_Average]]</f>
        <v>#DIV/0!</v>
      </c>
      <c r="E25" s="59" t="str">
        <f>Table5[[#This Row],[Community]]</f>
        <v xml:space="preserve">Attu Station  </v>
      </c>
      <c r="F25" s="122" t="e">
        <f>Table1422[[#This Row],[IQ3_Average]]</f>
        <v>#DIV/0!</v>
      </c>
      <c r="G25" s="59" t="str">
        <f>Table5[[#This Row],[Community]]</f>
        <v xml:space="preserve">Attu Station  </v>
      </c>
      <c r="H25" s="121" t="e">
        <f>Table1422[[#This Row],[SNAP_Average]]</f>
        <v>#DIV/0!</v>
      </c>
      <c r="I25" s="59" t="str">
        <f>Table5[[#This Row],[Community]]</f>
        <v xml:space="preserve">Attu Station  </v>
      </c>
      <c r="J25" s="121" t="e">
        <f>Table1422[[#This Row],[Poverty_Average]]</f>
        <v>#DIV/0!</v>
      </c>
      <c r="K25" s="59" t="str">
        <f>Table5[[#This Row],[Community]]</f>
        <v xml:space="preserve">Attu Station  </v>
      </c>
      <c r="L25" s="121">
        <f>Table1422[[#This Row],[Full Time Employment_Average]]</f>
        <v>0.75</v>
      </c>
      <c r="M25" s="59" t="str">
        <f>Table5[[#This Row],[Community]]</f>
        <v xml:space="preserve">Attu Station  </v>
      </c>
      <c r="N25" s="120">
        <f>'Update Information Here'!AL25</f>
        <v>0</v>
      </c>
      <c r="O25" s="59" t="str">
        <f>Table5[[#This Row],[Community]]</f>
        <v xml:space="preserve">Attu Station  </v>
      </c>
      <c r="P25" s="120" t="s">
        <v>432</v>
      </c>
    </row>
    <row r="26" spans="1:16" x14ac:dyDescent="0.25">
      <c r="A26" s="59" t="str">
        <f>Table1422[[#This Row],[Community]]</f>
        <v xml:space="preserve">Badger  </v>
      </c>
      <c r="B26" s="123">
        <f>Table1422[[#This Row],[IQ1_Average]]</f>
        <v>43272.75</v>
      </c>
      <c r="C26" s="59" t="str">
        <f>Table5[[#This Row],[Community]]</f>
        <v xml:space="preserve">Badger  </v>
      </c>
      <c r="D26" s="123">
        <f>Table1422[[#This Row],[IQ2_Average]]</f>
        <v>69321.75</v>
      </c>
      <c r="E26" s="59" t="str">
        <f>Table5[[#This Row],[Community]]</f>
        <v xml:space="preserve">Badger  </v>
      </c>
      <c r="F26" s="122">
        <f>Table1422[[#This Row],[IQ3_Average]]</f>
        <v>94802</v>
      </c>
      <c r="G26" s="59" t="str">
        <f>Table5[[#This Row],[Community]]</f>
        <v xml:space="preserve">Badger  </v>
      </c>
      <c r="H26" s="121">
        <f>Table1422[[#This Row],[SNAP_Average]]</f>
        <v>5.6499999999999995E-2</v>
      </c>
      <c r="I26" s="59" t="str">
        <f>Table5[[#This Row],[Community]]</f>
        <v xml:space="preserve">Badger  </v>
      </c>
      <c r="J26" s="121">
        <f>Table1422[[#This Row],[Poverty_Average]]</f>
        <v>5.9250000000000004E-2</v>
      </c>
      <c r="K26" s="59" t="str">
        <f>Table5[[#This Row],[Community]]</f>
        <v xml:space="preserve">Badger  </v>
      </c>
      <c r="L26" s="121">
        <f>Table1422[[#This Row],[Full Time Employment_Average]]</f>
        <v>0.59250000000000003</v>
      </c>
      <c r="M26" s="59" t="str">
        <f>Table5[[#This Row],[Community]]</f>
        <v xml:space="preserve">Badger  </v>
      </c>
      <c r="N26" s="120">
        <f>'Update Information Here'!AL26</f>
        <v>0</v>
      </c>
      <c r="O26" s="59" t="str">
        <f>Table5[[#This Row],[Community]]</f>
        <v xml:space="preserve">Badger  </v>
      </c>
      <c r="P26" s="120" t="s">
        <v>432</v>
      </c>
    </row>
    <row r="27" spans="1:16" x14ac:dyDescent="0.25">
      <c r="A27" s="59" t="str">
        <f>Table1422[[#This Row],[Community]]</f>
        <v xml:space="preserve">Bear Creek  </v>
      </c>
      <c r="B27" s="123">
        <f>Table1422[[#This Row],[IQ1_Average]]</f>
        <v>33735.25</v>
      </c>
      <c r="C27" s="59" t="str">
        <f>Table5[[#This Row],[Community]]</f>
        <v xml:space="preserve">Bear Creek  </v>
      </c>
      <c r="D27" s="123">
        <f>Table1422[[#This Row],[IQ2_Average]]</f>
        <v>62347.75</v>
      </c>
      <c r="E27" s="59" t="str">
        <f>Table5[[#This Row],[Community]]</f>
        <v xml:space="preserve">Bear Creek  </v>
      </c>
      <c r="F27" s="122">
        <f>Table1422[[#This Row],[IQ3_Average]]</f>
        <v>99559.25</v>
      </c>
      <c r="G27" s="59" t="str">
        <f>Table5[[#This Row],[Community]]</f>
        <v xml:space="preserve">Bear Creek  </v>
      </c>
      <c r="H27" s="121">
        <f>Table1422[[#This Row],[SNAP_Average]]</f>
        <v>0.10350000000000001</v>
      </c>
      <c r="I27" s="59" t="str">
        <f>Table5[[#This Row],[Community]]</f>
        <v xml:space="preserve">Bear Creek  </v>
      </c>
      <c r="J27" s="121">
        <f>Table1422[[#This Row],[Poverty_Average]]</f>
        <v>0.13400000000000001</v>
      </c>
      <c r="K27" s="59" t="str">
        <f>Table5[[#This Row],[Community]]</f>
        <v xml:space="preserve">Bear Creek  </v>
      </c>
      <c r="L27" s="121">
        <f>Table1422[[#This Row],[Full Time Employment_Average]]</f>
        <v>0.60375000000000001</v>
      </c>
      <c r="M27" s="59" t="str">
        <f>Table5[[#This Row],[Community]]</f>
        <v xml:space="preserve">Bear Creek  </v>
      </c>
      <c r="N27" s="120">
        <f>'Update Information Here'!AL27</f>
        <v>0</v>
      </c>
      <c r="O27" s="59" t="str">
        <f>Table5[[#This Row],[Community]]</f>
        <v xml:space="preserve">Bear Creek  </v>
      </c>
      <c r="P27" s="120" t="s">
        <v>432</v>
      </c>
    </row>
    <row r="28" spans="1:16" x14ac:dyDescent="0.25">
      <c r="A28" s="59" t="str">
        <f>Table1422[[#This Row],[Community]]</f>
        <v xml:space="preserve">Beaver  </v>
      </c>
      <c r="B28" s="123">
        <f>Table1422[[#This Row],[IQ1_Average]]</f>
        <v>15469.5</v>
      </c>
      <c r="C28" s="59" t="str">
        <f>Table5[[#This Row],[Community]]</f>
        <v xml:space="preserve">Beaver  </v>
      </c>
      <c r="D28" s="123">
        <f>Table1422[[#This Row],[IQ2_Average]]</f>
        <v>30425</v>
      </c>
      <c r="E28" s="59" t="str">
        <f>Table5[[#This Row],[Community]]</f>
        <v xml:space="preserve">Beaver  </v>
      </c>
      <c r="F28" s="122">
        <f>Table1422[[#This Row],[IQ3_Average]]</f>
        <v>46472.25</v>
      </c>
      <c r="G28" s="59" t="str">
        <f>Table5[[#This Row],[Community]]</f>
        <v xml:space="preserve">Beaver  </v>
      </c>
      <c r="H28" s="121">
        <f>Table1422[[#This Row],[SNAP_Average]]</f>
        <v>0.39924999999999999</v>
      </c>
      <c r="I28" s="59" t="str">
        <f>Table5[[#This Row],[Community]]</f>
        <v xml:space="preserve">Beaver  </v>
      </c>
      <c r="J28" s="121">
        <f>Table1422[[#This Row],[Poverty_Average]]</f>
        <v>0.26050000000000001</v>
      </c>
      <c r="K28" s="59" t="str">
        <f>Table5[[#This Row],[Community]]</f>
        <v xml:space="preserve">Beaver  </v>
      </c>
      <c r="L28" s="121">
        <f>Table1422[[#This Row],[Full Time Employment_Average]]</f>
        <v>0.15975</v>
      </c>
      <c r="M28" s="59" t="str">
        <f>Table5[[#This Row],[Community]]</f>
        <v xml:space="preserve">Beaver  </v>
      </c>
      <c r="N28" s="120">
        <f>'Update Information Here'!AL28</f>
        <v>0</v>
      </c>
      <c r="O28" s="59" t="str">
        <f>Table5[[#This Row],[Community]]</f>
        <v xml:space="preserve">Beaver  </v>
      </c>
      <c r="P28" s="120" t="s">
        <v>432</v>
      </c>
    </row>
    <row r="29" spans="1:16" x14ac:dyDescent="0.25">
      <c r="A29" s="59" t="str">
        <f>Table1422[[#This Row],[Community]]</f>
        <v xml:space="preserve">Beluga  </v>
      </c>
      <c r="B29" s="123">
        <f>Table1422[[#This Row],[IQ1_Average]]</f>
        <v>8833</v>
      </c>
      <c r="C29" s="59" t="str">
        <f>Table5[[#This Row],[Community]]</f>
        <v xml:space="preserve">Beluga  </v>
      </c>
      <c r="D29" s="123">
        <f>Table1422[[#This Row],[IQ2_Average]]</f>
        <v>15167</v>
      </c>
      <c r="E29" s="59" t="str">
        <f>Table5[[#This Row],[Community]]</f>
        <v xml:space="preserve">Beluga  </v>
      </c>
      <c r="F29" s="122">
        <f>Table1422[[#This Row],[IQ3_Average]]</f>
        <v>24250</v>
      </c>
      <c r="G29" s="59" t="str">
        <f>Table5[[#This Row],[Community]]</f>
        <v xml:space="preserve">Beluga  </v>
      </c>
      <c r="H29" s="121">
        <f>Table1422[[#This Row],[SNAP_Average]]</f>
        <v>0.125</v>
      </c>
      <c r="I29" s="59" t="str">
        <f>Table5[[#This Row],[Community]]</f>
        <v xml:space="preserve">Beluga  </v>
      </c>
      <c r="J29" s="121">
        <f>Table1422[[#This Row],[Poverty_Average]]</f>
        <v>0.28149999999999997</v>
      </c>
      <c r="K29" s="59" t="str">
        <f>Table5[[#This Row],[Community]]</f>
        <v xml:space="preserve">Beluga  </v>
      </c>
      <c r="L29" s="121">
        <f>Table1422[[#This Row],[Full Time Employment_Average]]</f>
        <v>0</v>
      </c>
      <c r="M29" s="59" t="str">
        <f>Table5[[#This Row],[Community]]</f>
        <v xml:space="preserve">Beluga  </v>
      </c>
      <c r="N29" s="120">
        <f>'Update Information Here'!AL29</f>
        <v>0</v>
      </c>
      <c r="O29" s="59" t="str">
        <f>Table5[[#This Row],[Community]]</f>
        <v xml:space="preserve">Beluga  </v>
      </c>
      <c r="P29" s="120" t="s">
        <v>432</v>
      </c>
    </row>
    <row r="30" spans="1:16" x14ac:dyDescent="0.25">
      <c r="A30" s="59" t="str">
        <f>Table1422[[#This Row],[Community]]</f>
        <v xml:space="preserve">Bethel </v>
      </c>
      <c r="B30" s="123">
        <f>Table1422[[#This Row],[IQ1_Average]]</f>
        <v>38726.666666666664</v>
      </c>
      <c r="C30" s="59" t="str">
        <f>Table5[[#This Row],[Community]]</f>
        <v xml:space="preserve">Bethel </v>
      </c>
      <c r="D30" s="123">
        <f>Table1422[[#This Row],[IQ2_Average]]</f>
        <v>69196.666666666672</v>
      </c>
      <c r="E30" s="59" t="str">
        <f>Table5[[#This Row],[Community]]</f>
        <v xml:space="preserve">Bethel </v>
      </c>
      <c r="F30" s="122">
        <f>Table1422[[#This Row],[IQ3_Average]]</f>
        <v>98931.333333333328</v>
      </c>
      <c r="G30" s="59" t="str">
        <f>Table5[[#This Row],[Community]]</f>
        <v xml:space="preserve">Bethel </v>
      </c>
      <c r="H30" s="121">
        <f>Table1422[[#This Row],[SNAP_Average]]</f>
        <v>0.13800000000000001</v>
      </c>
      <c r="I30" s="59" t="str">
        <f>Table5[[#This Row],[Community]]</f>
        <v xml:space="preserve">Bethel </v>
      </c>
      <c r="J30" s="121">
        <f>Table1422[[#This Row],[Poverty_Average]]</f>
        <v>8.1750000000000003E-2</v>
      </c>
      <c r="K30" s="59" t="str">
        <f>Table5[[#This Row],[Community]]</f>
        <v xml:space="preserve">Bethel </v>
      </c>
      <c r="L30" s="121">
        <f>Table1422[[#This Row],[Full Time Employment_Average]]</f>
        <v>0.47049999999999997</v>
      </c>
      <c r="M30" s="59" t="str">
        <f>Table5[[#This Row],[Community]]</f>
        <v xml:space="preserve">Bethel </v>
      </c>
      <c r="N30" s="120">
        <f>'Update Information Here'!AL30</f>
        <v>246.91</v>
      </c>
      <c r="O30" s="59" t="str">
        <f>Table5[[#This Row],[Community]]</f>
        <v xml:space="preserve">Bethel </v>
      </c>
      <c r="P30" s="120" t="s">
        <v>433</v>
      </c>
    </row>
    <row r="31" spans="1:16" x14ac:dyDescent="0.25">
      <c r="A31" s="59" t="str">
        <f>Table1422[[#This Row],[Community]]</f>
        <v xml:space="preserve">Bettles </v>
      </c>
      <c r="B31" s="123">
        <f>Table1422[[#This Row],[IQ1_Average]]</f>
        <v>40482</v>
      </c>
      <c r="C31" s="59" t="str">
        <f>Table5[[#This Row],[Community]]</f>
        <v xml:space="preserve">Bettles </v>
      </c>
      <c r="D31" s="123">
        <f>Table1422[[#This Row],[IQ2_Average]]</f>
        <v>70350</v>
      </c>
      <c r="E31" s="59" t="str">
        <f>Table5[[#This Row],[Community]]</f>
        <v xml:space="preserve">Bettles </v>
      </c>
      <c r="F31" s="122">
        <f>Table1422[[#This Row],[IQ3_Average]]</f>
        <v>85087</v>
      </c>
      <c r="G31" s="59" t="str">
        <f>Table5[[#This Row],[Community]]</f>
        <v xml:space="preserve">Bettles </v>
      </c>
      <c r="H31" s="121">
        <f>Table1422[[#This Row],[SNAP_Average]]</f>
        <v>4.5499999999999999E-2</v>
      </c>
      <c r="I31" s="59" t="str">
        <f>Table5[[#This Row],[Community]]</f>
        <v xml:space="preserve">Bettles </v>
      </c>
      <c r="J31" s="121">
        <f>Table1422[[#This Row],[Poverty_Average]]</f>
        <v>2.9249999999999998E-2</v>
      </c>
      <c r="K31" s="59" t="str">
        <f>Table5[[#This Row],[Community]]</f>
        <v xml:space="preserve">Bettles </v>
      </c>
      <c r="L31" s="121">
        <f>Table1422[[#This Row],[Full Time Employment_Average]]</f>
        <v>0.86325000000000007</v>
      </c>
      <c r="M31" s="59" t="str">
        <f>Table5[[#This Row],[Community]]</f>
        <v xml:space="preserve">Bettles </v>
      </c>
      <c r="N31" s="120">
        <f>'Update Information Here'!AL31</f>
        <v>0</v>
      </c>
      <c r="O31" s="59" t="str">
        <f>Table5[[#This Row],[Community]]</f>
        <v xml:space="preserve">Bettles </v>
      </c>
      <c r="P31" s="120" t="s">
        <v>432</v>
      </c>
    </row>
    <row r="32" spans="1:16" x14ac:dyDescent="0.25">
      <c r="A32" s="59" t="str">
        <f>Table1422[[#This Row],[Community]]</f>
        <v xml:space="preserve">Big Delta  </v>
      </c>
      <c r="B32" s="123">
        <f>Table1422[[#This Row],[IQ1_Average]]</f>
        <v>30986</v>
      </c>
      <c r="C32" s="59" t="str">
        <f>Table5[[#This Row],[Community]]</f>
        <v xml:space="preserve">Big Delta  </v>
      </c>
      <c r="D32" s="123">
        <f>Table1422[[#This Row],[IQ2_Average]]</f>
        <v>58010.333333333336</v>
      </c>
      <c r="E32" s="59" t="str">
        <f>Table5[[#This Row],[Community]]</f>
        <v xml:space="preserve">Big Delta  </v>
      </c>
      <c r="F32" s="122">
        <f>Table1422[[#This Row],[IQ3_Average]]</f>
        <v>83612</v>
      </c>
      <c r="G32" s="59" t="str">
        <f>Table5[[#This Row],[Community]]</f>
        <v xml:space="preserve">Big Delta  </v>
      </c>
      <c r="H32" s="121">
        <f>Table1422[[#This Row],[SNAP_Average]]</f>
        <v>0</v>
      </c>
      <c r="I32" s="59" t="str">
        <f>Table5[[#This Row],[Community]]</f>
        <v xml:space="preserve">Big Delta  </v>
      </c>
      <c r="J32" s="121">
        <f>Table1422[[#This Row],[Poverty_Average]]</f>
        <v>2.8999999999999998E-2</v>
      </c>
      <c r="K32" s="59" t="str">
        <f>Table5[[#This Row],[Community]]</f>
        <v xml:space="preserve">Big Delta  </v>
      </c>
      <c r="L32" s="121">
        <f>Table1422[[#This Row],[Full Time Employment_Average]]</f>
        <v>0.5046666666666666</v>
      </c>
      <c r="M32" s="59" t="str">
        <f>Table5[[#This Row],[Community]]</f>
        <v xml:space="preserve">Big Delta  </v>
      </c>
      <c r="N32" s="120">
        <f>'Update Information Here'!AL32</f>
        <v>0</v>
      </c>
      <c r="O32" s="59" t="str">
        <f>Table5[[#This Row],[Community]]</f>
        <v xml:space="preserve">Big Delta  </v>
      </c>
      <c r="P32" s="120" t="s">
        <v>432</v>
      </c>
    </row>
    <row r="33" spans="1:16" x14ac:dyDescent="0.25">
      <c r="A33" s="59" t="str">
        <f>Table1422[[#This Row],[Community]]</f>
        <v xml:space="preserve">Big Lake  </v>
      </c>
      <c r="B33" s="123">
        <f>Table1422[[#This Row],[IQ1_Average]]</f>
        <v>30482</v>
      </c>
      <c r="C33" s="59" t="str">
        <f>Table5[[#This Row],[Community]]</f>
        <v xml:space="preserve">Big Lake  </v>
      </c>
      <c r="D33" s="123">
        <f>Table1422[[#This Row],[IQ2_Average]]</f>
        <v>55745.5</v>
      </c>
      <c r="E33" s="59" t="str">
        <f>Table5[[#This Row],[Community]]</f>
        <v xml:space="preserve">Big Lake  </v>
      </c>
      <c r="F33" s="122">
        <f>Table1422[[#This Row],[IQ3_Average]]</f>
        <v>82262</v>
      </c>
      <c r="G33" s="59" t="str">
        <f>Table5[[#This Row],[Community]]</f>
        <v xml:space="preserve">Big Lake  </v>
      </c>
      <c r="H33" s="121">
        <f>Table1422[[#This Row],[SNAP_Average]]</f>
        <v>6.3E-2</v>
      </c>
      <c r="I33" s="59" t="str">
        <f>Table5[[#This Row],[Community]]</f>
        <v xml:space="preserve">Big Lake  </v>
      </c>
      <c r="J33" s="121">
        <f>Table1422[[#This Row],[Poverty_Average]]</f>
        <v>0.11375</v>
      </c>
      <c r="K33" s="59" t="str">
        <f>Table5[[#This Row],[Community]]</f>
        <v xml:space="preserve">Big Lake  </v>
      </c>
      <c r="L33" s="121">
        <f>Table1422[[#This Row],[Full Time Employment_Average]]</f>
        <v>0.35550000000000004</v>
      </c>
      <c r="M33" s="59" t="str">
        <f>Table5[[#This Row],[Community]]</f>
        <v xml:space="preserve">Big Lake  </v>
      </c>
      <c r="N33" s="120">
        <f>'Update Information Here'!AL33</f>
        <v>0</v>
      </c>
      <c r="O33" s="59" t="str">
        <f>Table5[[#This Row],[Community]]</f>
        <v xml:space="preserve">Big Lake  </v>
      </c>
      <c r="P33" s="120" t="s">
        <v>432</v>
      </c>
    </row>
    <row r="34" spans="1:16" x14ac:dyDescent="0.25">
      <c r="A34" s="59" t="str">
        <f>Table1422[[#This Row],[Community]]</f>
        <v xml:space="preserve">Birch Creek  </v>
      </c>
      <c r="B34" s="123">
        <f>Table1422[[#This Row],[IQ1_Average]]</f>
        <v>24264</v>
      </c>
      <c r="C34" s="59" t="str">
        <f>Table5[[#This Row],[Community]]</f>
        <v xml:space="preserve">Birch Creek  </v>
      </c>
      <c r="D34" s="123">
        <f>Table1422[[#This Row],[IQ2_Average]]</f>
        <v>51900</v>
      </c>
      <c r="E34" s="59" t="str">
        <f>Table5[[#This Row],[Community]]</f>
        <v xml:space="preserve">Birch Creek  </v>
      </c>
      <c r="F34" s="122">
        <f>Table1422[[#This Row],[IQ3_Average]]</f>
        <v>80275</v>
      </c>
      <c r="G34" s="59" t="str">
        <f>Table5[[#This Row],[Community]]</f>
        <v xml:space="preserve">Birch Creek  </v>
      </c>
      <c r="H34" s="121">
        <f>Table1422[[#This Row],[SNAP_Average]]</f>
        <v>0.43725000000000003</v>
      </c>
      <c r="I34" s="59" t="str">
        <f>Table5[[#This Row],[Community]]</f>
        <v xml:space="preserve">Birch Creek  </v>
      </c>
      <c r="J34" s="121">
        <f>Table1422[[#This Row],[Poverty_Average]]</f>
        <v>0.78849999999999998</v>
      </c>
      <c r="K34" s="59" t="str">
        <f>Table5[[#This Row],[Community]]</f>
        <v xml:space="preserve">Birch Creek  </v>
      </c>
      <c r="L34" s="121" t="e">
        <f>Table1422[[#This Row],[Full Time Employment_Average]]</f>
        <v>#DIV/0!</v>
      </c>
      <c r="M34" s="59" t="str">
        <f>Table5[[#This Row],[Community]]</f>
        <v xml:space="preserve">Birch Creek  </v>
      </c>
      <c r="N34" s="120">
        <f>'Update Information Here'!AL34</f>
        <v>0</v>
      </c>
      <c r="O34" s="59" t="str">
        <f>Table5[[#This Row],[Community]]</f>
        <v xml:space="preserve">Birch Creek  </v>
      </c>
      <c r="P34" s="120" t="s">
        <v>432</v>
      </c>
    </row>
    <row r="35" spans="1:16" x14ac:dyDescent="0.25">
      <c r="A35" s="59" t="str">
        <f>Table1422[[#This Row],[Community]]</f>
        <v xml:space="preserve">Brevig Mission </v>
      </c>
      <c r="B35" s="123">
        <f>Table1422[[#This Row],[IQ1_Average]]</f>
        <v>14194.666666666666</v>
      </c>
      <c r="C35" s="59" t="str">
        <f>Table5[[#This Row],[Community]]</f>
        <v xml:space="preserve">Brevig Mission </v>
      </c>
      <c r="D35" s="123">
        <f>Table1422[[#This Row],[IQ2_Average]]</f>
        <v>29319.333333333332</v>
      </c>
      <c r="E35" s="59" t="str">
        <f>Table5[[#This Row],[Community]]</f>
        <v xml:space="preserve">Brevig Mission </v>
      </c>
      <c r="F35" s="122">
        <f>Table1422[[#This Row],[IQ3_Average]]</f>
        <v>42958.333333333336</v>
      </c>
      <c r="G35" s="59" t="str">
        <f>Table5[[#This Row],[Community]]</f>
        <v xml:space="preserve">Brevig Mission </v>
      </c>
      <c r="H35" s="121">
        <f>Table1422[[#This Row],[SNAP_Average]]</f>
        <v>0.55200000000000005</v>
      </c>
      <c r="I35" s="59" t="str">
        <f>Table5[[#This Row],[Community]]</f>
        <v xml:space="preserve">Brevig Mission </v>
      </c>
      <c r="J35" s="121">
        <f>Table1422[[#This Row],[Poverty_Average]]</f>
        <v>0.63574999999999993</v>
      </c>
      <c r="K35" s="59" t="str">
        <f>Table5[[#This Row],[Community]]</f>
        <v xml:space="preserve">Brevig Mission </v>
      </c>
      <c r="L35" s="121">
        <f>Table1422[[#This Row],[Full Time Employment_Average]]</f>
        <v>0.17074999999999999</v>
      </c>
      <c r="M35" s="59" t="str">
        <f>Table5[[#This Row],[Community]]</f>
        <v xml:space="preserve">Brevig Mission </v>
      </c>
      <c r="N35" s="120">
        <f>'Update Information Here'!AL35</f>
        <v>100</v>
      </c>
      <c r="O35" s="59" t="str">
        <f>Table5[[#This Row],[Community]]</f>
        <v xml:space="preserve">Brevig Mission </v>
      </c>
      <c r="P35" s="120" t="s">
        <v>433</v>
      </c>
    </row>
    <row r="36" spans="1:16" x14ac:dyDescent="0.25">
      <c r="A36" s="59" t="str">
        <f>Table1422[[#This Row],[Community]]</f>
        <v xml:space="preserve">Buckland </v>
      </c>
      <c r="B36" s="123">
        <f>Table1422[[#This Row],[IQ1_Average]]</f>
        <v>22531.25</v>
      </c>
      <c r="C36" s="59" t="str">
        <f>Table5[[#This Row],[Community]]</f>
        <v xml:space="preserve">Buckland </v>
      </c>
      <c r="D36" s="123">
        <f>Table1422[[#This Row],[IQ2_Average]]</f>
        <v>35977.5</v>
      </c>
      <c r="E36" s="59" t="str">
        <f>Table5[[#This Row],[Community]]</f>
        <v xml:space="preserve">Buckland </v>
      </c>
      <c r="F36" s="122">
        <f>Table1422[[#This Row],[IQ3_Average]]</f>
        <v>56225</v>
      </c>
      <c r="G36" s="59" t="str">
        <f>Table5[[#This Row],[Community]]</f>
        <v xml:space="preserve">Buckland </v>
      </c>
      <c r="H36" s="121">
        <f>Table1422[[#This Row],[SNAP_Average]]</f>
        <v>0.47350000000000003</v>
      </c>
      <c r="I36" s="59" t="str">
        <f>Table5[[#This Row],[Community]]</f>
        <v xml:space="preserve">Buckland </v>
      </c>
      <c r="J36" s="121">
        <f>Table1422[[#This Row],[Poverty_Average]]</f>
        <v>0.32025000000000003</v>
      </c>
      <c r="K36" s="59" t="str">
        <f>Table5[[#This Row],[Community]]</f>
        <v xml:space="preserve">Buckland </v>
      </c>
      <c r="L36" s="121">
        <f>Table1422[[#This Row],[Full Time Employment_Average]]</f>
        <v>0.41375000000000006</v>
      </c>
      <c r="M36" s="59" t="str">
        <f>Table5[[#This Row],[Community]]</f>
        <v xml:space="preserve">Buckland </v>
      </c>
      <c r="N36" s="120">
        <f>'Update Information Here'!AL36</f>
        <v>59.5</v>
      </c>
      <c r="O36" s="59" t="str">
        <f>Table5[[#This Row],[Community]]</f>
        <v xml:space="preserve">Buckland </v>
      </c>
      <c r="P36" s="120" t="s">
        <v>433</v>
      </c>
    </row>
    <row r="37" spans="1:16" x14ac:dyDescent="0.25">
      <c r="A37" s="59" t="str">
        <f>Table1422[[#This Row],[Community]]</f>
        <v xml:space="preserve">Buffalo Soapstone  </v>
      </c>
      <c r="B37" s="123">
        <f>Table1422[[#This Row],[IQ1_Average]]</f>
        <v>34063.25</v>
      </c>
      <c r="C37" s="59" t="str">
        <f>Table5[[#This Row],[Community]]</f>
        <v xml:space="preserve">Buffalo Soapstone  </v>
      </c>
      <c r="D37" s="123">
        <f>Table1422[[#This Row],[IQ2_Average]]</f>
        <v>51348.75</v>
      </c>
      <c r="E37" s="59" t="str">
        <f>Table5[[#This Row],[Community]]</f>
        <v xml:space="preserve">Buffalo Soapstone  </v>
      </c>
      <c r="F37" s="122">
        <f>Table1422[[#This Row],[IQ3_Average]]</f>
        <v>75012</v>
      </c>
      <c r="G37" s="59" t="str">
        <f>Table5[[#This Row],[Community]]</f>
        <v xml:space="preserve">Buffalo Soapstone  </v>
      </c>
      <c r="H37" s="121">
        <f>Table1422[[#This Row],[SNAP_Average]]</f>
        <v>0.21550000000000002</v>
      </c>
      <c r="I37" s="59" t="str">
        <f>Table5[[#This Row],[Community]]</f>
        <v xml:space="preserve">Buffalo Soapstone  </v>
      </c>
      <c r="J37" s="121">
        <f>Table1422[[#This Row],[Poverty_Average]]</f>
        <v>0.10575</v>
      </c>
      <c r="K37" s="59" t="str">
        <f>Table5[[#This Row],[Community]]</f>
        <v xml:space="preserve">Buffalo Soapstone  </v>
      </c>
      <c r="L37" s="121">
        <f>Table1422[[#This Row],[Full Time Employment_Average]]</f>
        <v>0.52024999999999999</v>
      </c>
      <c r="M37" s="59" t="str">
        <f>Table5[[#This Row],[Community]]</f>
        <v xml:space="preserve">Buffalo Soapstone  </v>
      </c>
      <c r="N37" s="120">
        <f>'Update Information Here'!AL37</f>
        <v>0</v>
      </c>
      <c r="O37" s="59" t="str">
        <f>Table5[[#This Row],[Community]]</f>
        <v xml:space="preserve">Buffalo Soapstone  </v>
      </c>
      <c r="P37" s="120" t="s">
        <v>432</v>
      </c>
    </row>
    <row r="38" spans="1:16" x14ac:dyDescent="0.25">
      <c r="A38" s="59" t="str">
        <f>Table1422[[#This Row],[Community]]</f>
        <v xml:space="preserve">Butte  </v>
      </c>
      <c r="B38" s="123">
        <f>Table1422[[#This Row],[IQ1_Average]]</f>
        <v>37091.75</v>
      </c>
      <c r="C38" s="59" t="str">
        <f>Table5[[#This Row],[Community]]</f>
        <v xml:space="preserve">Butte  </v>
      </c>
      <c r="D38" s="123">
        <f>Table1422[[#This Row],[IQ2_Average]]</f>
        <v>62081.5</v>
      </c>
      <c r="E38" s="59" t="str">
        <f>Table5[[#This Row],[Community]]</f>
        <v xml:space="preserve">Butte  </v>
      </c>
      <c r="F38" s="122">
        <f>Table1422[[#This Row],[IQ3_Average]]</f>
        <v>89983.25</v>
      </c>
      <c r="G38" s="59" t="str">
        <f>Table5[[#This Row],[Community]]</f>
        <v xml:space="preserve">Butte  </v>
      </c>
      <c r="H38" s="121">
        <f>Table1422[[#This Row],[SNAP_Average]]</f>
        <v>9.4500000000000015E-2</v>
      </c>
      <c r="I38" s="59" t="str">
        <f>Table5[[#This Row],[Community]]</f>
        <v xml:space="preserve">Butte  </v>
      </c>
      <c r="J38" s="121">
        <f>Table1422[[#This Row],[Poverty_Average]]</f>
        <v>7.6999999999999999E-2</v>
      </c>
      <c r="K38" s="59" t="str">
        <f>Table5[[#This Row],[Community]]</f>
        <v xml:space="preserve">Butte  </v>
      </c>
      <c r="L38" s="121">
        <f>Table1422[[#This Row],[Full Time Employment_Average]]</f>
        <v>0.4880000000000001</v>
      </c>
      <c r="M38" s="59" t="str">
        <f>Table5[[#This Row],[Community]]</f>
        <v xml:space="preserve">Butte  </v>
      </c>
      <c r="N38" s="120">
        <f>'Update Information Here'!AL38</f>
        <v>0</v>
      </c>
      <c r="O38" s="59" t="str">
        <f>Table5[[#This Row],[Community]]</f>
        <v xml:space="preserve">Butte  </v>
      </c>
      <c r="P38" s="120" t="s">
        <v>432</v>
      </c>
    </row>
    <row r="39" spans="1:16" x14ac:dyDescent="0.25">
      <c r="A39" s="59" t="str">
        <f>Table1422[[#This Row],[Community]]</f>
        <v xml:space="preserve">Cantwell  </v>
      </c>
      <c r="B39" s="123">
        <f>Table1422[[#This Row],[IQ1_Average]]</f>
        <v>29305</v>
      </c>
      <c r="C39" s="59" t="str">
        <f>Table5[[#This Row],[Community]]</f>
        <v xml:space="preserve">Cantwell  </v>
      </c>
      <c r="D39" s="123">
        <f>Table1422[[#This Row],[IQ2_Average]]</f>
        <v>47447.75</v>
      </c>
      <c r="E39" s="59" t="str">
        <f>Table5[[#This Row],[Community]]</f>
        <v xml:space="preserve">Cantwell  </v>
      </c>
      <c r="F39" s="122">
        <f>Table1422[[#This Row],[IQ3_Average]]</f>
        <v>78547.75</v>
      </c>
      <c r="G39" s="59" t="str">
        <f>Table5[[#This Row],[Community]]</f>
        <v xml:space="preserve">Cantwell  </v>
      </c>
      <c r="H39" s="121">
        <f>Table1422[[#This Row],[SNAP_Average]]</f>
        <v>8.9249999999999996E-2</v>
      </c>
      <c r="I39" s="59" t="str">
        <f>Table5[[#This Row],[Community]]</f>
        <v xml:space="preserve">Cantwell  </v>
      </c>
      <c r="J39" s="121">
        <f>Table1422[[#This Row],[Poverty_Average]]</f>
        <v>6.8500000000000005E-2</v>
      </c>
      <c r="K39" s="59" t="str">
        <f>Table5[[#This Row],[Community]]</f>
        <v xml:space="preserve">Cantwell  </v>
      </c>
      <c r="L39" s="121">
        <f>Table1422[[#This Row],[Full Time Employment_Average]]</f>
        <v>0.51700000000000002</v>
      </c>
      <c r="M39" s="59" t="str">
        <f>Table5[[#This Row],[Community]]</f>
        <v xml:space="preserve">Cantwell  </v>
      </c>
      <c r="N39" s="120">
        <f>'Update Information Here'!AL39</f>
        <v>0</v>
      </c>
      <c r="O39" s="59" t="str">
        <f>Table5[[#This Row],[Community]]</f>
        <v xml:space="preserve">Cantwell  </v>
      </c>
      <c r="P39" s="120" t="s">
        <v>432</v>
      </c>
    </row>
    <row r="40" spans="1:16" x14ac:dyDescent="0.25">
      <c r="A40" s="59" t="str">
        <f>Table1422[[#This Row],[Community]]</f>
        <v xml:space="preserve">Central  </v>
      </c>
      <c r="B40" s="123">
        <f>Table1422[[#This Row],[IQ1_Average]]</f>
        <v>19500</v>
      </c>
      <c r="C40" s="59" t="str">
        <f>Table5[[#This Row],[Community]]</f>
        <v xml:space="preserve">Central  </v>
      </c>
      <c r="D40" s="123">
        <f>Table1422[[#This Row],[IQ2_Average]]</f>
        <v>29574</v>
      </c>
      <c r="E40" s="59" t="str">
        <f>Table5[[#This Row],[Community]]</f>
        <v xml:space="preserve">Central  </v>
      </c>
      <c r="F40" s="122">
        <f>Table1422[[#This Row],[IQ3_Average]]</f>
        <v>69393</v>
      </c>
      <c r="G40" s="59" t="str">
        <f>Table5[[#This Row],[Community]]</f>
        <v xml:space="preserve">Central  </v>
      </c>
      <c r="H40" s="121">
        <f>Table1422[[#This Row],[SNAP_Average]]</f>
        <v>0.12275</v>
      </c>
      <c r="I40" s="59" t="str">
        <f>Table5[[#This Row],[Community]]</f>
        <v xml:space="preserve">Central  </v>
      </c>
      <c r="J40" s="121">
        <f>Table1422[[#This Row],[Poverty_Average]]</f>
        <v>6.4750000000000002E-2</v>
      </c>
      <c r="K40" s="59" t="str">
        <f>Table5[[#This Row],[Community]]</f>
        <v xml:space="preserve">Central  </v>
      </c>
      <c r="L40" s="121">
        <f>Table1422[[#This Row],[Full Time Employment_Average]]</f>
        <v>0.17699999999999999</v>
      </c>
      <c r="M40" s="59" t="str">
        <f>Table5[[#This Row],[Community]]</f>
        <v xml:space="preserve">Central  </v>
      </c>
      <c r="N40" s="120">
        <f>'Update Information Here'!AL40</f>
        <v>0</v>
      </c>
      <c r="O40" s="59" t="str">
        <f>Table5[[#This Row],[Community]]</f>
        <v xml:space="preserve">Central  </v>
      </c>
      <c r="P40" s="120" t="s">
        <v>432</v>
      </c>
    </row>
    <row r="41" spans="1:16" x14ac:dyDescent="0.25">
      <c r="A41" s="59" t="str">
        <f>Table1422[[#This Row],[Community]]</f>
        <v xml:space="preserve">Chalkyitsik  </v>
      </c>
      <c r="B41" s="123">
        <f>Table1422[[#This Row],[IQ1_Average]]</f>
        <v>16000</v>
      </c>
      <c r="C41" s="59" t="str">
        <f>Table5[[#This Row],[Community]]</f>
        <v xml:space="preserve">Chalkyitsik  </v>
      </c>
      <c r="D41" s="123">
        <f>Table1422[[#This Row],[IQ2_Average]]</f>
        <v>23593.75</v>
      </c>
      <c r="E41" s="59" t="str">
        <f>Table5[[#This Row],[Community]]</f>
        <v xml:space="preserve">Chalkyitsik  </v>
      </c>
      <c r="F41" s="122">
        <f>Table1422[[#This Row],[IQ3_Average]]</f>
        <v>32316.75</v>
      </c>
      <c r="G41" s="59" t="str">
        <f>Table5[[#This Row],[Community]]</f>
        <v xml:space="preserve">Chalkyitsik  </v>
      </c>
      <c r="H41" s="121">
        <f>Table1422[[#This Row],[SNAP_Average]]</f>
        <v>0.38600000000000001</v>
      </c>
      <c r="I41" s="59" t="str">
        <f>Table5[[#This Row],[Community]]</f>
        <v xml:space="preserve">Chalkyitsik  </v>
      </c>
      <c r="J41" s="121">
        <f>Table1422[[#This Row],[Poverty_Average]]</f>
        <v>0.27174999999999999</v>
      </c>
      <c r="K41" s="59" t="str">
        <f>Table5[[#This Row],[Community]]</f>
        <v xml:space="preserve">Chalkyitsik  </v>
      </c>
      <c r="L41" s="121">
        <f>Table1422[[#This Row],[Full Time Employment_Average]]</f>
        <v>0.23200000000000001</v>
      </c>
      <c r="M41" s="59" t="str">
        <f>Table5[[#This Row],[Community]]</f>
        <v xml:space="preserve">Chalkyitsik  </v>
      </c>
      <c r="N41" s="120">
        <f>'Update Information Here'!AL41</f>
        <v>0</v>
      </c>
      <c r="O41" s="59" t="str">
        <f>Table5[[#This Row],[Community]]</f>
        <v xml:space="preserve">Chalkyitsik  </v>
      </c>
      <c r="P41" s="120" t="s">
        <v>432</v>
      </c>
    </row>
    <row r="42" spans="1:16" x14ac:dyDescent="0.25">
      <c r="A42" s="59" t="str">
        <f>Table1422[[#This Row],[Community]]</f>
        <v xml:space="preserve">Chase  </v>
      </c>
      <c r="B42" s="123">
        <f>Table1422[[#This Row],[IQ1_Average]]</f>
        <v>15500</v>
      </c>
      <c r="C42" s="59" t="str">
        <f>Table5[[#This Row],[Community]]</f>
        <v xml:space="preserve">Chase  </v>
      </c>
      <c r="D42" s="123">
        <f>Table1422[[#This Row],[IQ2_Average]]</f>
        <v>25167</v>
      </c>
      <c r="E42" s="59" t="str">
        <f>Table5[[#This Row],[Community]]</f>
        <v xml:space="preserve">Chase  </v>
      </c>
      <c r="F42" s="122">
        <f>Table1422[[#This Row],[IQ3_Average]]</f>
        <v>34000</v>
      </c>
      <c r="G42" s="59" t="str">
        <f>Table5[[#This Row],[Community]]</f>
        <v xml:space="preserve">Chase  </v>
      </c>
      <c r="H42" s="121">
        <f>Table1422[[#This Row],[SNAP_Average]]</f>
        <v>9.8750000000000004E-2</v>
      </c>
      <c r="I42" s="59" t="str">
        <f>Table5[[#This Row],[Community]]</f>
        <v xml:space="preserve">Chase  </v>
      </c>
      <c r="J42" s="121">
        <f>Table1422[[#This Row],[Poverty_Average]]</f>
        <v>8.5500000000000007E-2</v>
      </c>
      <c r="K42" s="59" t="str">
        <f>Table5[[#This Row],[Community]]</f>
        <v xml:space="preserve">Chase  </v>
      </c>
      <c r="L42" s="121">
        <f>Table1422[[#This Row],[Full Time Employment_Average]]</f>
        <v>5.4000000000000006E-2</v>
      </c>
      <c r="M42" s="59" t="str">
        <f>Table5[[#This Row],[Community]]</f>
        <v xml:space="preserve">Chase  </v>
      </c>
      <c r="N42" s="120">
        <f>'Update Information Here'!AL42</f>
        <v>0</v>
      </c>
      <c r="O42" s="59" t="str">
        <f>Table5[[#This Row],[Community]]</f>
        <v xml:space="preserve">Chase  </v>
      </c>
      <c r="P42" s="120" t="s">
        <v>432</v>
      </c>
    </row>
    <row r="43" spans="1:16" x14ac:dyDescent="0.25">
      <c r="A43" s="59" t="str">
        <f>Table1422[[#This Row],[Community]]</f>
        <v xml:space="preserve">Chefornak </v>
      </c>
      <c r="B43" s="123">
        <f>Table1422[[#This Row],[IQ1_Average]]</f>
        <v>26805.666666666668</v>
      </c>
      <c r="C43" s="59" t="str">
        <f>Table5[[#This Row],[Community]]</f>
        <v xml:space="preserve">Chefornak </v>
      </c>
      <c r="D43" s="123">
        <f>Table1422[[#This Row],[IQ2_Average]]</f>
        <v>45611</v>
      </c>
      <c r="E43" s="59" t="str">
        <f>Table5[[#This Row],[Community]]</f>
        <v xml:space="preserve">Chefornak </v>
      </c>
      <c r="F43" s="122">
        <f>Table1422[[#This Row],[IQ3_Average]]</f>
        <v>65111</v>
      </c>
      <c r="G43" s="59" t="str">
        <f>Table5[[#This Row],[Community]]</f>
        <v xml:space="preserve">Chefornak </v>
      </c>
      <c r="H43" s="121">
        <f>Table1422[[#This Row],[SNAP_Average]]</f>
        <v>0.42700000000000005</v>
      </c>
      <c r="I43" s="59" t="str">
        <f>Table5[[#This Row],[Community]]</f>
        <v xml:space="preserve">Chefornak </v>
      </c>
      <c r="J43" s="121">
        <f>Table1422[[#This Row],[Poverty_Average]]</f>
        <v>0.13850000000000001</v>
      </c>
      <c r="K43" s="59" t="str">
        <f>Table5[[#This Row],[Community]]</f>
        <v xml:space="preserve">Chefornak </v>
      </c>
      <c r="L43" s="121">
        <f>Table1422[[#This Row],[Full Time Employment_Average]]</f>
        <v>0.23575000000000002</v>
      </c>
      <c r="M43" s="59" t="str">
        <f>Table5[[#This Row],[Community]]</f>
        <v xml:space="preserve">Chefornak </v>
      </c>
      <c r="N43" s="120">
        <f>'Update Information Here'!AL43</f>
        <v>0</v>
      </c>
      <c r="O43" s="59" t="str">
        <f>Table5[[#This Row],[Community]]</f>
        <v xml:space="preserve">Chefornak </v>
      </c>
      <c r="P43" s="120" t="s">
        <v>432</v>
      </c>
    </row>
    <row r="44" spans="1:16" x14ac:dyDescent="0.25">
      <c r="A44" s="59" t="str">
        <f>Table1422[[#This Row],[Community]]</f>
        <v xml:space="preserve">Chena Ridge  </v>
      </c>
      <c r="B44" s="123">
        <f>Table1422[[#This Row],[IQ1_Average]]</f>
        <v>40181.25</v>
      </c>
      <c r="C44" s="59" t="str">
        <f>Table5[[#This Row],[Community]]</f>
        <v xml:space="preserve">Chena Ridge  </v>
      </c>
      <c r="D44" s="123">
        <f>Table1422[[#This Row],[IQ2_Average]]</f>
        <v>72948.25</v>
      </c>
      <c r="E44" s="59" t="str">
        <f>Table5[[#This Row],[Community]]</f>
        <v xml:space="preserve">Chena Ridge  </v>
      </c>
      <c r="F44" s="122">
        <f>Table1422[[#This Row],[IQ3_Average]]</f>
        <v>97982.75</v>
      </c>
      <c r="G44" s="59" t="str">
        <f>Table5[[#This Row],[Community]]</f>
        <v xml:space="preserve">Chena Ridge  </v>
      </c>
      <c r="H44" s="121">
        <f>Table1422[[#This Row],[SNAP_Average]]</f>
        <v>0.17299999999999999</v>
      </c>
      <c r="I44" s="59" t="str">
        <f>Table5[[#This Row],[Community]]</f>
        <v xml:space="preserve">Chena Ridge  </v>
      </c>
      <c r="J44" s="121">
        <f>Table1422[[#This Row],[Poverty_Average]]</f>
        <v>7.2750000000000009E-2</v>
      </c>
      <c r="K44" s="59" t="str">
        <f>Table5[[#This Row],[Community]]</f>
        <v xml:space="preserve">Chena Ridge  </v>
      </c>
      <c r="L44" s="121">
        <f>Table1422[[#This Row],[Full Time Employment_Average]]</f>
        <v>0.48599999999999999</v>
      </c>
      <c r="M44" s="59" t="str">
        <f>Table5[[#This Row],[Community]]</f>
        <v xml:space="preserve">Chena Ridge  </v>
      </c>
      <c r="N44" s="120">
        <f>'Update Information Here'!AL44</f>
        <v>0</v>
      </c>
      <c r="O44" s="59" t="str">
        <f>Table5[[#This Row],[Community]]</f>
        <v xml:space="preserve">Chena Ridge  </v>
      </c>
      <c r="P44" s="120" t="s">
        <v>432</v>
      </c>
    </row>
    <row r="45" spans="1:16" x14ac:dyDescent="0.25">
      <c r="A45" s="59" t="str">
        <f>Table1422[[#This Row],[Community]]</f>
        <v xml:space="preserve">Chenega  </v>
      </c>
      <c r="B45" s="123">
        <f>Table1422[[#This Row],[IQ1_Average]]</f>
        <v>35575</v>
      </c>
      <c r="C45" s="59" t="str">
        <f>Table5[[#This Row],[Community]]</f>
        <v xml:space="preserve">Chenega  </v>
      </c>
      <c r="D45" s="123">
        <f>Table1422[[#This Row],[IQ2_Average]]</f>
        <v>60947</v>
      </c>
      <c r="E45" s="59" t="str">
        <f>Table5[[#This Row],[Community]]</f>
        <v xml:space="preserve">Chenega  </v>
      </c>
      <c r="F45" s="122">
        <f>Table1422[[#This Row],[IQ3_Average]]</f>
        <v>99778</v>
      </c>
      <c r="G45" s="59" t="str">
        <f>Table5[[#This Row],[Community]]</f>
        <v xml:space="preserve">Chenega  </v>
      </c>
      <c r="H45" s="121">
        <f>Table1422[[#This Row],[SNAP_Average]]</f>
        <v>5.2500000000000003E-3</v>
      </c>
      <c r="I45" s="59" t="str">
        <f>Table5[[#This Row],[Community]]</f>
        <v xml:space="preserve">Chenega  </v>
      </c>
      <c r="J45" s="121">
        <f>Table1422[[#This Row],[Poverty_Average]]</f>
        <v>0.21775</v>
      </c>
      <c r="K45" s="59" t="str">
        <f>Table5[[#This Row],[Community]]</f>
        <v xml:space="preserve">Chenega  </v>
      </c>
      <c r="L45" s="121">
        <f>Table1422[[#This Row],[Full Time Employment_Average]]</f>
        <v>0.40149999999999997</v>
      </c>
      <c r="M45" s="59" t="str">
        <f>Table5[[#This Row],[Community]]</f>
        <v xml:space="preserve">Chenega  </v>
      </c>
      <c r="N45" s="120">
        <f>'Update Information Here'!AL45</f>
        <v>90</v>
      </c>
      <c r="O45" s="59" t="str">
        <f>Table5[[#This Row],[Community]]</f>
        <v xml:space="preserve">Chenega  </v>
      </c>
      <c r="P45" s="120" t="s">
        <v>432</v>
      </c>
    </row>
    <row r="46" spans="1:16" x14ac:dyDescent="0.25">
      <c r="A46" s="59" t="str">
        <f>Table1422[[#This Row],[Community]]</f>
        <v xml:space="preserve">Chevak </v>
      </c>
      <c r="B46" s="123">
        <f>Table1422[[#This Row],[IQ1_Average]]</f>
        <v>19527.75</v>
      </c>
      <c r="C46" s="59" t="str">
        <f>Table5[[#This Row],[Community]]</f>
        <v xml:space="preserve">Chevak </v>
      </c>
      <c r="D46" s="123">
        <f>Table1422[[#This Row],[IQ2_Average]]</f>
        <v>40483.25</v>
      </c>
      <c r="E46" s="59" t="str">
        <f>Table5[[#This Row],[Community]]</f>
        <v xml:space="preserve">Chevak </v>
      </c>
      <c r="F46" s="122">
        <f>Table1422[[#This Row],[IQ3_Average]]</f>
        <v>58513</v>
      </c>
      <c r="G46" s="59" t="str">
        <f>Table5[[#This Row],[Community]]</f>
        <v xml:space="preserve">Chevak </v>
      </c>
      <c r="H46" s="121">
        <f>Table1422[[#This Row],[SNAP_Average]]</f>
        <v>0.47325</v>
      </c>
      <c r="I46" s="59" t="str">
        <f>Table5[[#This Row],[Community]]</f>
        <v xml:space="preserve">Chevak </v>
      </c>
      <c r="J46" s="121">
        <f>Table1422[[#This Row],[Poverty_Average]]</f>
        <v>0.27050000000000002</v>
      </c>
      <c r="K46" s="59" t="str">
        <f>Table5[[#This Row],[Community]]</f>
        <v xml:space="preserve">Chevak </v>
      </c>
      <c r="L46" s="121">
        <f>Table1422[[#This Row],[Full Time Employment_Average]]</f>
        <v>0.39099999999999996</v>
      </c>
      <c r="M46" s="59" t="str">
        <f>Table5[[#This Row],[Community]]</f>
        <v xml:space="preserve">Chevak </v>
      </c>
      <c r="N46" s="120">
        <f>'Update Information Here'!AL46</f>
        <v>85</v>
      </c>
      <c r="O46" s="59" t="str">
        <f>Table5[[#This Row],[Community]]</f>
        <v xml:space="preserve">Chevak </v>
      </c>
      <c r="P46" s="120" t="s">
        <v>433</v>
      </c>
    </row>
    <row r="47" spans="1:16" x14ac:dyDescent="0.25">
      <c r="A47" s="59" t="str">
        <f>Table1422[[#This Row],[Community]]</f>
        <v xml:space="preserve">Chickaloon  </v>
      </c>
      <c r="B47" s="123">
        <f>Table1422[[#This Row],[IQ1_Average]]</f>
        <v>22526.25</v>
      </c>
      <c r="C47" s="59" t="str">
        <f>Table5[[#This Row],[Community]]</f>
        <v xml:space="preserve">Chickaloon  </v>
      </c>
      <c r="D47" s="123">
        <f>Table1422[[#This Row],[IQ2_Average]]</f>
        <v>37165.75</v>
      </c>
      <c r="E47" s="59" t="str">
        <f>Table5[[#This Row],[Community]]</f>
        <v xml:space="preserve">Chickaloon  </v>
      </c>
      <c r="F47" s="122">
        <f>Table1422[[#This Row],[IQ3_Average]]</f>
        <v>70533.5</v>
      </c>
      <c r="G47" s="59" t="str">
        <f>Table5[[#This Row],[Community]]</f>
        <v xml:space="preserve">Chickaloon  </v>
      </c>
      <c r="H47" s="121">
        <f>Table1422[[#This Row],[SNAP_Average]]</f>
        <v>0.20100000000000001</v>
      </c>
      <c r="I47" s="59" t="str">
        <f>Table5[[#This Row],[Community]]</f>
        <v xml:space="preserve">Chickaloon  </v>
      </c>
      <c r="J47" s="121">
        <f>Table1422[[#This Row],[Poverty_Average]]</f>
        <v>0.14425000000000002</v>
      </c>
      <c r="K47" s="59" t="str">
        <f>Table5[[#This Row],[Community]]</f>
        <v xml:space="preserve">Chickaloon  </v>
      </c>
      <c r="L47" s="121">
        <f>Table1422[[#This Row],[Full Time Employment_Average]]</f>
        <v>0.3096666666666667</v>
      </c>
      <c r="M47" s="59" t="str">
        <f>Table5[[#This Row],[Community]]</f>
        <v xml:space="preserve">Chickaloon  </v>
      </c>
      <c r="N47" s="120">
        <f>'Update Information Here'!AL47</f>
        <v>0</v>
      </c>
      <c r="O47" s="59" t="str">
        <f>Table5[[#This Row],[Community]]</f>
        <v xml:space="preserve">Chickaloon  </v>
      </c>
      <c r="P47" s="120" t="s">
        <v>432</v>
      </c>
    </row>
    <row r="48" spans="1:16" x14ac:dyDescent="0.25">
      <c r="A48" s="59" t="str">
        <f>Table1422[[#This Row],[Community]]</f>
        <v xml:space="preserve">Chicken  </v>
      </c>
      <c r="B48" s="123">
        <f>Table1422[[#This Row],[IQ1_Average]]</f>
        <v>25900</v>
      </c>
      <c r="C48" s="59" t="str">
        <f>Table5[[#This Row],[Community]]</f>
        <v xml:space="preserve">Chicken  </v>
      </c>
      <c r="D48" s="123">
        <f>Table1422[[#This Row],[IQ2_Average]]</f>
        <v>41625</v>
      </c>
      <c r="E48" s="59" t="str">
        <f>Table5[[#This Row],[Community]]</f>
        <v xml:space="preserve">Chicken  </v>
      </c>
      <c r="F48" s="122">
        <f>Table1422[[#This Row],[IQ3_Average]]</f>
        <v>79071</v>
      </c>
      <c r="G48" s="59" t="str">
        <f>Table5[[#This Row],[Community]]</f>
        <v xml:space="preserve">Chicken  </v>
      </c>
      <c r="H48" s="121">
        <f>Table1422[[#This Row],[SNAP_Average]]</f>
        <v>4.3499999999999997E-2</v>
      </c>
      <c r="I48" s="59" t="str">
        <f>Table5[[#This Row],[Community]]</f>
        <v xml:space="preserve">Chicken  </v>
      </c>
      <c r="J48" s="121">
        <f>Table1422[[#This Row],[Poverty_Average]]</f>
        <v>4.3499999999999997E-2</v>
      </c>
      <c r="K48" s="59" t="str">
        <f>Table5[[#This Row],[Community]]</f>
        <v xml:space="preserve">Chicken  </v>
      </c>
      <c r="L48" s="121">
        <f>Table1422[[#This Row],[Full Time Employment_Average]]</f>
        <v>0.64400000000000002</v>
      </c>
      <c r="M48" s="59" t="str">
        <f>Table5[[#This Row],[Community]]</f>
        <v xml:space="preserve">Chicken  </v>
      </c>
      <c r="N48" s="120">
        <f>'Update Information Here'!AL48</f>
        <v>0</v>
      </c>
      <c r="O48" s="59" t="str">
        <f>Table5[[#This Row],[Community]]</f>
        <v xml:space="preserve">Chicken  </v>
      </c>
      <c r="P48" s="120" t="s">
        <v>432</v>
      </c>
    </row>
    <row r="49" spans="1:16" x14ac:dyDescent="0.25">
      <c r="A49" s="59" t="str">
        <f>Table1422[[#This Row],[Community]]</f>
        <v xml:space="preserve">Chignik </v>
      </c>
      <c r="B49" s="123">
        <f>Table1422[[#This Row],[IQ1_Average]]</f>
        <v>34750</v>
      </c>
      <c r="C49" s="59" t="str">
        <f>Table5[[#This Row],[Community]]</f>
        <v xml:space="preserve">Chignik </v>
      </c>
      <c r="D49" s="123">
        <f>Table1422[[#This Row],[IQ2_Average]]</f>
        <v>48583.333333333336</v>
      </c>
      <c r="E49" s="59" t="str">
        <f>Table5[[#This Row],[Community]]</f>
        <v xml:space="preserve">Chignik </v>
      </c>
      <c r="F49" s="122">
        <f>Table1422[[#This Row],[IQ3_Average]]</f>
        <v>74000</v>
      </c>
      <c r="G49" s="59" t="str">
        <f>Table5[[#This Row],[Community]]</f>
        <v xml:space="preserve">Chignik </v>
      </c>
      <c r="H49" s="121">
        <f>Table1422[[#This Row],[SNAP_Average]]</f>
        <v>3.7749999999999999E-2</v>
      </c>
      <c r="I49" s="59" t="str">
        <f>Table5[[#This Row],[Community]]</f>
        <v xml:space="preserve">Chignik </v>
      </c>
      <c r="J49" s="121">
        <f>Table1422[[#This Row],[Poverty_Average]]</f>
        <v>0.01</v>
      </c>
      <c r="K49" s="59" t="str">
        <f>Table5[[#This Row],[Community]]</f>
        <v xml:space="preserve">Chignik </v>
      </c>
      <c r="L49" s="121">
        <f>Table1422[[#This Row],[Full Time Employment_Average]]</f>
        <v>0.35300000000000004</v>
      </c>
      <c r="M49" s="59" t="str">
        <f>Table5[[#This Row],[Community]]</f>
        <v xml:space="preserve">Chignik </v>
      </c>
      <c r="N49" s="120">
        <f>'Update Information Here'!AL49</f>
        <v>75</v>
      </c>
      <c r="O49" s="59" t="str">
        <f>Table5[[#This Row],[Community]]</f>
        <v xml:space="preserve">Chignik </v>
      </c>
      <c r="P49" s="120" t="s">
        <v>433</v>
      </c>
    </row>
    <row r="50" spans="1:16" x14ac:dyDescent="0.25">
      <c r="A50" s="59" t="str">
        <f>Table1422[[#This Row],[Community]]</f>
        <v xml:space="preserve">Chignik Lagoon  </v>
      </c>
      <c r="B50" s="123">
        <f>Table1422[[#This Row],[IQ1_Average]]</f>
        <v>36812.5</v>
      </c>
      <c r="C50" s="59" t="str">
        <f>Table5[[#This Row],[Community]]</f>
        <v xml:space="preserve">Chignik Lagoon  </v>
      </c>
      <c r="D50" s="123">
        <f>Table1422[[#This Row],[IQ2_Average]]</f>
        <v>62395.75</v>
      </c>
      <c r="E50" s="59" t="str">
        <f>Table5[[#This Row],[Community]]</f>
        <v xml:space="preserve">Chignik Lagoon  </v>
      </c>
      <c r="F50" s="122">
        <f>Table1422[[#This Row],[IQ3_Average]]</f>
        <v>90000</v>
      </c>
      <c r="G50" s="59" t="str">
        <f>Table5[[#This Row],[Community]]</f>
        <v xml:space="preserve">Chignik Lagoon  </v>
      </c>
      <c r="H50" s="121">
        <f>Table1422[[#This Row],[SNAP_Average]]</f>
        <v>1.6750000000000001E-2</v>
      </c>
      <c r="I50" s="59" t="str">
        <f>Table5[[#This Row],[Community]]</f>
        <v xml:space="preserve">Chignik Lagoon  </v>
      </c>
      <c r="J50" s="121">
        <f>Table1422[[#This Row],[Poverty_Average]]</f>
        <v>3.875E-2</v>
      </c>
      <c r="K50" s="59" t="str">
        <f>Table5[[#This Row],[Community]]</f>
        <v xml:space="preserve">Chignik Lagoon  </v>
      </c>
      <c r="L50" s="121">
        <f>Table1422[[#This Row],[Full Time Employment_Average]]</f>
        <v>0.2475</v>
      </c>
      <c r="M50" s="59" t="str">
        <f>Table5[[#This Row],[Community]]</f>
        <v xml:space="preserve">Chignik Lagoon  </v>
      </c>
      <c r="N50" s="120">
        <f>'Update Information Here'!AL50</f>
        <v>97.75</v>
      </c>
      <c r="O50" s="59" t="str">
        <f>Table5[[#This Row],[Community]]</f>
        <v xml:space="preserve">Chignik Lagoon  </v>
      </c>
      <c r="P50" s="120" t="s">
        <v>433</v>
      </c>
    </row>
    <row r="51" spans="1:16" x14ac:dyDescent="0.25">
      <c r="A51" s="59" t="str">
        <f>Table1422[[#This Row],[Community]]</f>
        <v xml:space="preserve">Chignik Lake  </v>
      </c>
      <c r="B51" s="123">
        <f>Table1422[[#This Row],[IQ1_Average]]</f>
        <v>24812.5</v>
      </c>
      <c r="C51" s="59" t="str">
        <f>Table5[[#This Row],[Community]]</f>
        <v xml:space="preserve">Chignik Lake  </v>
      </c>
      <c r="D51" s="123">
        <f>Table1422[[#This Row],[IQ2_Average]]</f>
        <v>45685.5</v>
      </c>
      <c r="E51" s="59" t="str">
        <f>Table5[[#This Row],[Community]]</f>
        <v xml:space="preserve">Chignik Lake  </v>
      </c>
      <c r="F51" s="122">
        <f>Table1422[[#This Row],[IQ3_Average]]</f>
        <v>57270.75</v>
      </c>
      <c r="G51" s="59" t="str">
        <f>Table5[[#This Row],[Community]]</f>
        <v xml:space="preserve">Chignik Lake  </v>
      </c>
      <c r="H51" s="121">
        <f>Table1422[[#This Row],[SNAP_Average]]</f>
        <v>0.20674999999999999</v>
      </c>
      <c r="I51" s="59" t="str">
        <f>Table5[[#This Row],[Community]]</f>
        <v xml:space="preserve">Chignik Lake  </v>
      </c>
      <c r="J51" s="121">
        <f>Table1422[[#This Row],[Poverty_Average]]</f>
        <v>0.12724999999999997</v>
      </c>
      <c r="K51" s="59" t="str">
        <f>Table5[[#This Row],[Community]]</f>
        <v xml:space="preserve">Chignik Lake  </v>
      </c>
      <c r="L51" s="121">
        <f>Table1422[[#This Row],[Full Time Employment_Average]]</f>
        <v>0.377</v>
      </c>
      <c r="M51" s="59" t="str">
        <f>Table5[[#This Row],[Community]]</f>
        <v xml:space="preserve">Chignik Lake  </v>
      </c>
      <c r="N51" s="120">
        <f>'Update Information Here'!AL51</f>
        <v>85</v>
      </c>
      <c r="O51" s="59" t="str">
        <f>Table5[[#This Row],[Community]]</f>
        <v xml:space="preserve">Chignik Lake  </v>
      </c>
      <c r="P51" s="120" t="s">
        <v>433</v>
      </c>
    </row>
    <row r="52" spans="1:16" x14ac:dyDescent="0.25">
      <c r="A52" s="59" t="str">
        <f>Table1422[[#This Row],[Community]]</f>
        <v xml:space="preserve">Chiniak  </v>
      </c>
      <c r="B52" s="123">
        <f>Table1422[[#This Row],[IQ1_Average]]</f>
        <v>17000</v>
      </c>
      <c r="C52" s="59" t="str">
        <f>Table5[[#This Row],[Community]]</f>
        <v xml:space="preserve">Chiniak  </v>
      </c>
      <c r="D52" s="123">
        <f>Table1422[[#This Row],[IQ2_Average]]</f>
        <v>27000</v>
      </c>
      <c r="E52" s="59" t="str">
        <f>Table5[[#This Row],[Community]]</f>
        <v xml:space="preserve">Chiniak  </v>
      </c>
      <c r="F52" s="122">
        <f>Table1422[[#This Row],[IQ3_Average]]</f>
        <v>34250</v>
      </c>
      <c r="G52" s="59" t="str">
        <f>Table5[[#This Row],[Community]]</f>
        <v xml:space="preserve">Chiniak  </v>
      </c>
      <c r="H52" s="121">
        <f>Table1422[[#This Row],[SNAP_Average]]</f>
        <v>0.16649999999999998</v>
      </c>
      <c r="I52" s="59" t="str">
        <f>Table5[[#This Row],[Community]]</f>
        <v xml:space="preserve">Chiniak  </v>
      </c>
      <c r="J52" s="121">
        <f>Table1422[[#This Row],[Poverty_Average]]</f>
        <v>8.3499999999999991E-2</v>
      </c>
      <c r="K52" s="59" t="str">
        <f>Table5[[#This Row],[Community]]</f>
        <v xml:space="preserve">Chiniak  </v>
      </c>
      <c r="L52" s="121">
        <f>Table1422[[#This Row],[Full Time Employment_Average]]</f>
        <v>0.309</v>
      </c>
      <c r="M52" s="59" t="str">
        <f>Table5[[#This Row],[Community]]</f>
        <v xml:space="preserve">Chiniak  </v>
      </c>
      <c r="N52" s="120">
        <f>'Update Information Here'!AL52</f>
        <v>0</v>
      </c>
      <c r="O52" s="59" t="str">
        <f>Table5[[#This Row],[Community]]</f>
        <v xml:space="preserve">Chiniak  </v>
      </c>
      <c r="P52" s="120" t="s">
        <v>432</v>
      </c>
    </row>
    <row r="53" spans="1:16" x14ac:dyDescent="0.25">
      <c r="A53" s="59" t="str">
        <f>Table1422[[#This Row],[Community]]</f>
        <v xml:space="preserve">Chisana  </v>
      </c>
      <c r="B53" s="123" t="e">
        <f>Table1422[[#This Row],[IQ1_Average]]</f>
        <v>#DIV/0!</v>
      </c>
      <c r="C53" s="59" t="str">
        <f>Table5[[#This Row],[Community]]</f>
        <v xml:space="preserve">Chisana  </v>
      </c>
      <c r="D53" s="123" t="e">
        <f>Table1422[[#This Row],[IQ2_Average]]</f>
        <v>#DIV/0!</v>
      </c>
      <c r="E53" s="59" t="str">
        <f>Table5[[#This Row],[Community]]</f>
        <v xml:space="preserve">Chisana  </v>
      </c>
      <c r="F53" s="122" t="e">
        <f>Table1422[[#This Row],[IQ3_Average]]</f>
        <v>#DIV/0!</v>
      </c>
      <c r="G53" s="59" t="str">
        <f>Table5[[#This Row],[Community]]</f>
        <v xml:space="preserve">Chisana  </v>
      </c>
      <c r="H53" s="121" t="e">
        <f>Table1422[[#This Row],[SNAP_Average]]</f>
        <v>#DIV/0!</v>
      </c>
      <c r="I53" s="59" t="str">
        <f>Table5[[#This Row],[Community]]</f>
        <v xml:space="preserve">Chisana  </v>
      </c>
      <c r="J53" s="121" t="e">
        <f>Table1422[[#This Row],[Poverty_Average]]</f>
        <v>#DIV/0!</v>
      </c>
      <c r="K53" s="59" t="str">
        <f>Table5[[#This Row],[Community]]</f>
        <v xml:space="preserve">Chisana  </v>
      </c>
      <c r="L53" s="121">
        <f>Table1422[[#This Row],[Full Time Employment_Average]]</f>
        <v>0.222</v>
      </c>
      <c r="M53" s="59" t="str">
        <f>Table5[[#This Row],[Community]]</f>
        <v xml:space="preserve">Chisana  </v>
      </c>
      <c r="N53" s="120">
        <f>'Update Information Here'!AL53</f>
        <v>0</v>
      </c>
      <c r="O53" s="59" t="str">
        <f>Table5[[#This Row],[Community]]</f>
        <v xml:space="preserve">Chisana  </v>
      </c>
      <c r="P53" s="120" t="s">
        <v>432</v>
      </c>
    </row>
    <row r="54" spans="1:16" x14ac:dyDescent="0.25">
      <c r="A54" s="59" t="str">
        <f>Table1422[[#This Row],[Community]]</f>
        <v xml:space="preserve">Chistochina  </v>
      </c>
      <c r="B54" s="123">
        <f>Table1422[[#This Row],[IQ1_Average]]</f>
        <v>15500</v>
      </c>
      <c r="C54" s="59" t="str">
        <f>Table5[[#This Row],[Community]]</f>
        <v xml:space="preserve">Chistochina  </v>
      </c>
      <c r="D54" s="123">
        <f>Table1422[[#This Row],[IQ2_Average]]</f>
        <v>28250</v>
      </c>
      <c r="E54" s="59" t="str">
        <f>Table5[[#This Row],[Community]]</f>
        <v xml:space="preserve">Chistochina  </v>
      </c>
      <c r="F54" s="122">
        <f>Table1422[[#This Row],[IQ3_Average]]</f>
        <v>62625</v>
      </c>
      <c r="G54" s="59" t="str">
        <f>Table5[[#This Row],[Community]]</f>
        <v xml:space="preserve">Chistochina  </v>
      </c>
      <c r="H54" s="121">
        <f>Table1422[[#This Row],[SNAP_Average]]</f>
        <v>0.15133333333333335</v>
      </c>
      <c r="I54" s="59" t="str">
        <f>Table5[[#This Row],[Community]]</f>
        <v xml:space="preserve">Chistochina  </v>
      </c>
      <c r="J54" s="121">
        <f>Table1422[[#This Row],[Poverty_Average]]</f>
        <v>0.19033333333333333</v>
      </c>
      <c r="K54" s="59" t="str">
        <f>Table5[[#This Row],[Community]]</f>
        <v xml:space="preserve">Chistochina  </v>
      </c>
      <c r="L54" s="121">
        <f>Table1422[[#This Row],[Full Time Employment_Average]]</f>
        <v>0.24475000000000002</v>
      </c>
      <c r="M54" s="59" t="str">
        <f>Table5[[#This Row],[Community]]</f>
        <v xml:space="preserve">Chistochina  </v>
      </c>
      <c r="N54" s="120">
        <f>'Update Information Here'!AL54</f>
        <v>0</v>
      </c>
      <c r="O54" s="59" t="str">
        <f>Table5[[#This Row],[Community]]</f>
        <v xml:space="preserve">Chistochina  </v>
      </c>
      <c r="P54" s="120" t="s">
        <v>432</v>
      </c>
    </row>
    <row r="55" spans="1:16" x14ac:dyDescent="0.25">
      <c r="A55" s="59" t="str">
        <f>Table1422[[#This Row],[Community]]</f>
        <v xml:space="preserve">Chitina  </v>
      </c>
      <c r="B55" s="123">
        <f>Table1422[[#This Row],[IQ1_Average]]</f>
        <v>14284</v>
      </c>
      <c r="C55" s="59" t="str">
        <f>Table5[[#This Row],[Community]]</f>
        <v xml:space="preserve">Chitina  </v>
      </c>
      <c r="D55" s="123">
        <f>Table1422[[#This Row],[IQ2_Average]]</f>
        <v>19221.333333333332</v>
      </c>
      <c r="E55" s="59" t="str">
        <f>Table5[[#This Row],[Community]]</f>
        <v xml:space="preserve">Chitina  </v>
      </c>
      <c r="F55" s="122">
        <f>Table1422[[#This Row],[IQ3_Average]]</f>
        <v>40579</v>
      </c>
      <c r="G55" s="59" t="str">
        <f>Table5[[#This Row],[Community]]</f>
        <v xml:space="preserve">Chitina  </v>
      </c>
      <c r="H55" s="121">
        <f>Table1422[[#This Row],[SNAP_Average]]</f>
        <v>0.46875</v>
      </c>
      <c r="I55" s="59" t="str">
        <f>Table5[[#This Row],[Community]]</f>
        <v xml:space="preserve">Chitina  </v>
      </c>
      <c r="J55" s="121">
        <f>Table1422[[#This Row],[Poverty_Average]]</f>
        <v>0.14349999999999999</v>
      </c>
      <c r="K55" s="59" t="str">
        <f>Table5[[#This Row],[Community]]</f>
        <v xml:space="preserve">Chitina  </v>
      </c>
      <c r="L55" s="121">
        <f>Table1422[[#This Row],[Full Time Employment_Average]]</f>
        <v>0.5515000000000001</v>
      </c>
      <c r="M55" s="59" t="str">
        <f>Table5[[#This Row],[Community]]</f>
        <v xml:space="preserve">Chitina  </v>
      </c>
      <c r="N55" s="120">
        <f>'Update Information Here'!AL55</f>
        <v>0</v>
      </c>
      <c r="O55" s="59" t="str">
        <f>Table5[[#This Row],[Community]]</f>
        <v xml:space="preserve">Chitina  </v>
      </c>
      <c r="P55" s="120" t="s">
        <v>432</v>
      </c>
    </row>
    <row r="56" spans="1:16" x14ac:dyDescent="0.25">
      <c r="A56" s="59" t="str">
        <f>Table1422[[#This Row],[Community]]</f>
        <v xml:space="preserve">Chuathbaluk </v>
      </c>
      <c r="B56" s="123">
        <f>Table1422[[#This Row],[IQ1_Average]]</f>
        <v>11193.75</v>
      </c>
      <c r="C56" s="59" t="str">
        <f>Table5[[#This Row],[Community]]</f>
        <v xml:space="preserve">Chuathbaluk </v>
      </c>
      <c r="D56" s="123">
        <f>Table1422[[#This Row],[IQ2_Average]]</f>
        <v>25200</v>
      </c>
      <c r="E56" s="59" t="str">
        <f>Table5[[#This Row],[Community]]</f>
        <v xml:space="preserve">Chuathbaluk </v>
      </c>
      <c r="F56" s="122">
        <f>Table1422[[#This Row],[IQ3_Average]]</f>
        <v>36373</v>
      </c>
      <c r="G56" s="59" t="str">
        <f>Table5[[#This Row],[Community]]</f>
        <v xml:space="preserve">Chuathbaluk </v>
      </c>
      <c r="H56" s="121">
        <f>Table1422[[#This Row],[SNAP_Average]]</f>
        <v>0.55049999999999999</v>
      </c>
      <c r="I56" s="59" t="str">
        <f>Table5[[#This Row],[Community]]</f>
        <v xml:space="preserve">Chuathbaluk </v>
      </c>
      <c r="J56" s="121">
        <f>Table1422[[#This Row],[Poverty_Average]]</f>
        <v>0.36349999999999999</v>
      </c>
      <c r="K56" s="59" t="str">
        <f>Table5[[#This Row],[Community]]</f>
        <v xml:space="preserve">Chuathbaluk </v>
      </c>
      <c r="L56" s="121">
        <f>Table1422[[#This Row],[Full Time Employment_Average]]</f>
        <v>5.1249999999999997E-2</v>
      </c>
      <c r="M56" s="59" t="str">
        <f>Table5[[#This Row],[Community]]</f>
        <v xml:space="preserve">Chuathbaluk </v>
      </c>
      <c r="N56" s="120">
        <f>'Update Information Here'!AL56</f>
        <v>130</v>
      </c>
      <c r="O56" s="59" t="str">
        <f>Table5[[#This Row],[Community]]</f>
        <v xml:space="preserve">Chuathbaluk </v>
      </c>
      <c r="P56" s="120" t="s">
        <v>433</v>
      </c>
    </row>
    <row r="57" spans="1:16" x14ac:dyDescent="0.25">
      <c r="A57" s="59" t="str">
        <f>Table1422[[#This Row],[Community]]</f>
        <v xml:space="preserve">Circle  </v>
      </c>
      <c r="B57" s="123">
        <f>Table1422[[#This Row],[IQ1_Average]]</f>
        <v>9083.3333333333339</v>
      </c>
      <c r="C57" s="59" t="str">
        <f>Table5[[#This Row],[Community]]</f>
        <v xml:space="preserve">Circle  </v>
      </c>
      <c r="D57" s="123">
        <f>Table1422[[#This Row],[IQ2_Average]]</f>
        <v>20444.333333333332</v>
      </c>
      <c r="E57" s="59" t="str">
        <f>Table5[[#This Row],[Community]]</f>
        <v xml:space="preserve">Circle  </v>
      </c>
      <c r="F57" s="122">
        <f>Table1422[[#This Row],[IQ3_Average]]</f>
        <v>35833.5</v>
      </c>
      <c r="G57" s="59" t="str">
        <f>Table5[[#This Row],[Community]]</f>
        <v xml:space="preserve">Circle  </v>
      </c>
      <c r="H57" s="121">
        <f>Table1422[[#This Row],[SNAP_Average]]</f>
        <v>0.624</v>
      </c>
      <c r="I57" s="59" t="str">
        <f>Table5[[#This Row],[Community]]</f>
        <v xml:space="preserve">Circle  </v>
      </c>
      <c r="J57" s="121">
        <f>Table1422[[#This Row],[Poverty_Average]]</f>
        <v>0.54200000000000004</v>
      </c>
      <c r="K57" s="59" t="str">
        <f>Table5[[#This Row],[Community]]</f>
        <v xml:space="preserve">Circle  </v>
      </c>
      <c r="L57" s="121">
        <f>Table1422[[#This Row],[Full Time Employment_Average]]</f>
        <v>0.19075</v>
      </c>
      <c r="M57" s="59" t="str">
        <f>Table5[[#This Row],[Community]]</f>
        <v xml:space="preserve">Circle  </v>
      </c>
      <c r="N57" s="120">
        <f>'Update Information Here'!AL57</f>
        <v>0</v>
      </c>
      <c r="O57" s="59" t="str">
        <f>Table5[[#This Row],[Community]]</f>
        <v xml:space="preserve">Circle  </v>
      </c>
      <c r="P57" s="120" t="s">
        <v>432</v>
      </c>
    </row>
    <row r="58" spans="1:16" x14ac:dyDescent="0.25">
      <c r="A58" s="59" t="str">
        <f>Table1422[[#This Row],[Community]]</f>
        <v xml:space="preserve">Clam Gulch  </v>
      </c>
      <c r="B58" s="123">
        <f>Table1422[[#This Row],[IQ1_Average]]</f>
        <v>22180.666666666668</v>
      </c>
      <c r="C58" s="59" t="str">
        <f>Table5[[#This Row],[Community]]</f>
        <v xml:space="preserve">Clam Gulch  </v>
      </c>
      <c r="D58" s="123">
        <f>Table1422[[#This Row],[IQ2_Average]]</f>
        <v>31899.666666666668</v>
      </c>
      <c r="E58" s="59" t="str">
        <f>Table5[[#This Row],[Community]]</f>
        <v xml:space="preserve">Clam Gulch  </v>
      </c>
      <c r="F58" s="122">
        <f>Table1422[[#This Row],[IQ3_Average]]</f>
        <v>34910.5</v>
      </c>
      <c r="G58" s="59" t="str">
        <f>Table5[[#This Row],[Community]]</f>
        <v xml:space="preserve">Clam Gulch  </v>
      </c>
      <c r="H58" s="121">
        <f>Table1422[[#This Row],[SNAP_Average]]</f>
        <v>0.24500000000000002</v>
      </c>
      <c r="I58" s="59" t="str">
        <f>Table5[[#This Row],[Community]]</f>
        <v xml:space="preserve">Clam Gulch  </v>
      </c>
      <c r="J58" s="121">
        <f>Table1422[[#This Row],[Poverty_Average]]</f>
        <v>0.22674999999999998</v>
      </c>
      <c r="K58" s="59" t="str">
        <f>Table5[[#This Row],[Community]]</f>
        <v xml:space="preserve">Clam Gulch  </v>
      </c>
      <c r="L58" s="121">
        <f>Table1422[[#This Row],[Full Time Employment_Average]]</f>
        <v>0.5575</v>
      </c>
      <c r="M58" s="59" t="str">
        <f>Table5[[#This Row],[Community]]</f>
        <v xml:space="preserve">Clam Gulch  </v>
      </c>
      <c r="N58" s="120">
        <f>'Update Information Here'!AL58</f>
        <v>0</v>
      </c>
      <c r="O58" s="59" t="str">
        <f>Table5[[#This Row],[Community]]</f>
        <v xml:space="preserve">Clam Gulch  </v>
      </c>
      <c r="P58" s="120" t="s">
        <v>432</v>
      </c>
    </row>
    <row r="59" spans="1:16" x14ac:dyDescent="0.25">
      <c r="A59" s="59" t="str">
        <f>Table1422[[#This Row],[Community]]</f>
        <v xml:space="preserve">Clark's Point </v>
      </c>
      <c r="B59" s="123">
        <f>Table1422[[#This Row],[IQ1_Average]]</f>
        <v>15385.5</v>
      </c>
      <c r="C59" s="59" t="str">
        <f>Table5[[#This Row],[Community]]</f>
        <v xml:space="preserve">Clark's Point </v>
      </c>
      <c r="D59" s="123">
        <f>Table1422[[#This Row],[IQ2_Average]]</f>
        <v>24700.5</v>
      </c>
      <c r="E59" s="59" t="str">
        <f>Table5[[#This Row],[Community]]</f>
        <v xml:space="preserve">Clark's Point </v>
      </c>
      <c r="F59" s="122">
        <f>Table1422[[#This Row],[IQ3_Average]]</f>
        <v>30717.75</v>
      </c>
      <c r="G59" s="59" t="str">
        <f>Table5[[#This Row],[Community]]</f>
        <v xml:space="preserve">Clark's Point </v>
      </c>
      <c r="H59" s="121">
        <f>Table1422[[#This Row],[SNAP_Average]]</f>
        <v>0.161</v>
      </c>
      <c r="I59" s="59" t="str">
        <f>Table5[[#This Row],[Community]]</f>
        <v xml:space="preserve">Clark's Point </v>
      </c>
      <c r="J59" s="121">
        <f>Table1422[[#This Row],[Poverty_Average]]</f>
        <v>0.40350000000000003</v>
      </c>
      <c r="K59" s="59" t="str">
        <f>Table5[[#This Row],[Community]]</f>
        <v xml:space="preserve">Clark's Point </v>
      </c>
      <c r="L59" s="121">
        <f>Table1422[[#This Row],[Full Time Employment_Average]]</f>
        <v>0.16875000000000001</v>
      </c>
      <c r="M59" s="59" t="str">
        <f>Table5[[#This Row],[Community]]</f>
        <v xml:space="preserve">Clark's Point </v>
      </c>
      <c r="N59" s="120">
        <f>'Update Information Here'!AL59</f>
        <v>0</v>
      </c>
      <c r="O59" s="59" t="str">
        <f>Table5[[#This Row],[Community]]</f>
        <v xml:space="preserve">Clark's Point </v>
      </c>
      <c r="P59" s="120" t="s">
        <v>432</v>
      </c>
    </row>
    <row r="60" spans="1:16" x14ac:dyDescent="0.25">
      <c r="A60" s="59" t="str">
        <f>Table1422[[#This Row],[Community]]</f>
        <v xml:space="preserve">Coffman Cove </v>
      </c>
      <c r="B60" s="123">
        <f>Table1422[[#This Row],[IQ1_Average]]</f>
        <v>18541.666666666668</v>
      </c>
      <c r="C60" s="59" t="str">
        <f>Table5[[#This Row],[Community]]</f>
        <v xml:space="preserve">Coffman Cove </v>
      </c>
      <c r="D60" s="123">
        <f>Table1422[[#This Row],[IQ2_Average]]</f>
        <v>32966.75</v>
      </c>
      <c r="E60" s="59" t="str">
        <f>Table5[[#This Row],[Community]]</f>
        <v xml:space="preserve">Coffman Cove </v>
      </c>
      <c r="F60" s="122">
        <f>Table1422[[#This Row],[IQ3_Average]]</f>
        <v>53888.5</v>
      </c>
      <c r="G60" s="59" t="str">
        <f>Table5[[#This Row],[Community]]</f>
        <v xml:space="preserve">Coffman Cove </v>
      </c>
      <c r="H60" s="121">
        <f>Table1422[[#This Row],[SNAP_Average]]</f>
        <v>0.13999999999999999</v>
      </c>
      <c r="I60" s="59" t="str">
        <f>Table5[[#This Row],[Community]]</f>
        <v xml:space="preserve">Coffman Cove </v>
      </c>
      <c r="J60" s="121">
        <f>Table1422[[#This Row],[Poverty_Average]]</f>
        <v>0.17949999999999999</v>
      </c>
      <c r="K60" s="59" t="str">
        <f>Table5[[#This Row],[Community]]</f>
        <v xml:space="preserve">Coffman Cove </v>
      </c>
      <c r="L60" s="121">
        <f>Table1422[[#This Row],[Full Time Employment_Average]]</f>
        <v>0.27199999999999996</v>
      </c>
      <c r="M60" s="59" t="str">
        <f>Table5[[#This Row],[Community]]</f>
        <v xml:space="preserve">Coffman Cove </v>
      </c>
      <c r="N60" s="120">
        <f>'Update Information Here'!AL60</f>
        <v>80</v>
      </c>
      <c r="O60" s="59" t="str">
        <f>Table5[[#This Row],[Community]]</f>
        <v xml:space="preserve">Coffman Cove </v>
      </c>
      <c r="P60" s="120" t="s">
        <v>433</v>
      </c>
    </row>
    <row r="61" spans="1:16" x14ac:dyDescent="0.25">
      <c r="A61" s="59" t="str">
        <f>Table1422[[#This Row],[Community]]</f>
        <v xml:space="preserve">Cohoe  </v>
      </c>
      <c r="B61" s="123">
        <f>Table1422[[#This Row],[IQ1_Average]]</f>
        <v>24269</v>
      </c>
      <c r="C61" s="59" t="str">
        <f>Table5[[#This Row],[Community]]</f>
        <v xml:space="preserve">Cohoe  </v>
      </c>
      <c r="D61" s="123">
        <f>Table1422[[#This Row],[IQ2_Average]]</f>
        <v>53190</v>
      </c>
      <c r="E61" s="59" t="str">
        <f>Table5[[#This Row],[Community]]</f>
        <v xml:space="preserve">Cohoe  </v>
      </c>
      <c r="F61" s="122">
        <f>Table1422[[#This Row],[IQ3_Average]]</f>
        <v>73981.25</v>
      </c>
      <c r="G61" s="59" t="str">
        <f>Table5[[#This Row],[Community]]</f>
        <v xml:space="preserve">Cohoe  </v>
      </c>
      <c r="H61" s="121">
        <f>Table1422[[#This Row],[SNAP_Average]]</f>
        <v>9.9000000000000005E-2</v>
      </c>
      <c r="I61" s="59" t="str">
        <f>Table5[[#This Row],[Community]]</f>
        <v xml:space="preserve">Cohoe  </v>
      </c>
      <c r="J61" s="121">
        <f>Table1422[[#This Row],[Poverty_Average]]</f>
        <v>9.5500000000000002E-2</v>
      </c>
      <c r="K61" s="59" t="str">
        <f>Table5[[#This Row],[Community]]</f>
        <v xml:space="preserve">Cohoe  </v>
      </c>
      <c r="L61" s="121">
        <f>Table1422[[#This Row],[Full Time Employment_Average]]</f>
        <v>0.40399999999999997</v>
      </c>
      <c r="M61" s="59" t="str">
        <f>Table5[[#This Row],[Community]]</f>
        <v xml:space="preserve">Cohoe  </v>
      </c>
      <c r="N61" s="120">
        <f>'Update Information Here'!AL61</f>
        <v>0</v>
      </c>
      <c r="O61" s="59" t="str">
        <f>Table5[[#This Row],[Community]]</f>
        <v xml:space="preserve">Cohoe  </v>
      </c>
      <c r="P61" s="120" t="s">
        <v>432</v>
      </c>
    </row>
    <row r="62" spans="1:16" x14ac:dyDescent="0.25">
      <c r="A62" s="59" t="str">
        <f>Table1422[[#This Row],[Community]]</f>
        <v xml:space="preserve">Cold Bay </v>
      </c>
      <c r="B62" s="123">
        <f>Table1422[[#This Row],[IQ1_Average]]</f>
        <v>45425</v>
      </c>
      <c r="C62" s="59" t="str">
        <f>Table5[[#This Row],[Community]]</f>
        <v xml:space="preserve">Cold Bay </v>
      </c>
      <c r="D62" s="123">
        <f>Table1422[[#This Row],[IQ2_Average]]</f>
        <v>65308.25</v>
      </c>
      <c r="E62" s="59" t="str">
        <f>Table5[[#This Row],[Community]]</f>
        <v xml:space="preserve">Cold Bay </v>
      </c>
      <c r="F62" s="122">
        <f>Table1422[[#This Row],[IQ3_Average]]</f>
        <v>90832</v>
      </c>
      <c r="G62" s="59" t="str">
        <f>Table5[[#This Row],[Community]]</f>
        <v xml:space="preserve">Cold Bay </v>
      </c>
      <c r="H62" s="121">
        <f>Table1422[[#This Row],[SNAP_Average]]</f>
        <v>0.03</v>
      </c>
      <c r="I62" s="59" t="str">
        <f>Table5[[#This Row],[Community]]</f>
        <v xml:space="preserve">Cold Bay </v>
      </c>
      <c r="J62" s="121">
        <f>Table1422[[#This Row],[Poverty_Average]]</f>
        <v>3.6749999999999998E-2</v>
      </c>
      <c r="K62" s="59" t="str">
        <f>Table5[[#This Row],[Community]]</f>
        <v xml:space="preserve">Cold Bay </v>
      </c>
      <c r="L62" s="121">
        <f>Table1422[[#This Row],[Full Time Employment_Average]]</f>
        <v>0.77749999999999997</v>
      </c>
      <c r="M62" s="59" t="str">
        <f>Table5[[#This Row],[Community]]</f>
        <v xml:space="preserve">Cold Bay </v>
      </c>
      <c r="N62" s="120">
        <f>'Update Information Here'!AL62</f>
        <v>0</v>
      </c>
      <c r="O62" s="59" t="str">
        <f>Table5[[#This Row],[Community]]</f>
        <v xml:space="preserve">Cold Bay </v>
      </c>
      <c r="P62" s="120" t="s">
        <v>432</v>
      </c>
    </row>
    <row r="63" spans="1:16" x14ac:dyDescent="0.25">
      <c r="A63" s="59" t="str">
        <f>Table1422[[#This Row],[Community]]</f>
        <v xml:space="preserve">Coldfoot  </v>
      </c>
      <c r="B63" s="123">
        <f>Table1422[[#This Row],[IQ1_Average]]</f>
        <v>59667</v>
      </c>
      <c r="C63" s="59" t="str">
        <f>Table5[[#This Row],[Community]]</f>
        <v xml:space="preserve">Coldfoot  </v>
      </c>
      <c r="D63" s="123">
        <f>Table1422[[#This Row],[IQ2_Average]]</f>
        <v>76000</v>
      </c>
      <c r="E63" s="59" t="str">
        <f>Table5[[#This Row],[Community]]</f>
        <v xml:space="preserve">Coldfoot  </v>
      </c>
      <c r="F63" s="122">
        <f>Table1422[[#This Row],[IQ3_Average]]</f>
        <v>104750</v>
      </c>
      <c r="G63" s="59" t="str">
        <f>Table5[[#This Row],[Community]]</f>
        <v xml:space="preserve">Coldfoot  </v>
      </c>
      <c r="H63" s="121">
        <f>Table1422[[#This Row],[SNAP_Average]]</f>
        <v>0</v>
      </c>
      <c r="I63" s="59" t="str">
        <f>Table5[[#This Row],[Community]]</f>
        <v xml:space="preserve">Coldfoot  </v>
      </c>
      <c r="J63" s="121">
        <f>Table1422[[#This Row],[Poverty_Average]]</f>
        <v>0</v>
      </c>
      <c r="K63" s="59" t="str">
        <f>Table5[[#This Row],[Community]]</f>
        <v xml:space="preserve">Coldfoot  </v>
      </c>
      <c r="L63" s="121">
        <f>Table1422[[#This Row],[Full Time Employment_Average]]</f>
        <v>0.66925000000000001</v>
      </c>
      <c r="M63" s="59" t="str">
        <f>Table5[[#This Row],[Community]]</f>
        <v xml:space="preserve">Coldfoot  </v>
      </c>
      <c r="N63" s="120">
        <f>'Update Information Here'!AL63</f>
        <v>0</v>
      </c>
      <c r="O63" s="59" t="str">
        <f>Table5[[#This Row],[Community]]</f>
        <v xml:space="preserve">Coldfoot  </v>
      </c>
      <c r="P63" s="120" t="s">
        <v>432</v>
      </c>
    </row>
    <row r="64" spans="1:16" x14ac:dyDescent="0.25">
      <c r="A64" s="59" t="str">
        <f>Table1422[[#This Row],[Community]]</f>
        <v xml:space="preserve">College  </v>
      </c>
      <c r="B64" s="123">
        <f>Table1422[[#This Row],[IQ1_Average]]</f>
        <v>40125</v>
      </c>
      <c r="C64" s="59" t="str">
        <f>Table5[[#This Row],[Community]]</f>
        <v xml:space="preserve">College  </v>
      </c>
      <c r="D64" s="123">
        <f>Table1422[[#This Row],[IQ2_Average]]</f>
        <v>65405</v>
      </c>
      <c r="E64" s="59" t="str">
        <f>Table5[[#This Row],[Community]]</f>
        <v xml:space="preserve">College  </v>
      </c>
      <c r="F64" s="122">
        <f>Table1422[[#This Row],[IQ3_Average]]</f>
        <v>94949.333333333328</v>
      </c>
      <c r="G64" s="59" t="str">
        <f>Table5[[#This Row],[Community]]</f>
        <v xml:space="preserve">College  </v>
      </c>
      <c r="H64" s="121">
        <f>Table1422[[#This Row],[SNAP_Average]]</f>
        <v>5.3666666666666661E-2</v>
      </c>
      <c r="I64" s="59" t="str">
        <f>Table5[[#This Row],[Community]]</f>
        <v xml:space="preserve">College  </v>
      </c>
      <c r="J64" s="121">
        <f>Table1422[[#This Row],[Poverty_Average]]</f>
        <v>7.9000000000000001E-2</v>
      </c>
      <c r="K64" s="59" t="str">
        <f>Table5[[#This Row],[Community]]</f>
        <v xml:space="preserve">College  </v>
      </c>
      <c r="L64" s="121">
        <f>Table1422[[#This Row],[Full Time Employment_Average]]</f>
        <v>0.66774999999999995</v>
      </c>
      <c r="M64" s="59" t="str">
        <f>Table5[[#This Row],[Community]]</f>
        <v xml:space="preserve">College  </v>
      </c>
      <c r="N64" s="120">
        <f>'Update Information Here'!AL64</f>
        <v>0</v>
      </c>
      <c r="O64" s="59" t="str">
        <f>Table5[[#This Row],[Community]]</f>
        <v xml:space="preserve">College  </v>
      </c>
      <c r="P64" s="120" t="s">
        <v>432</v>
      </c>
    </row>
    <row r="65" spans="1:16" x14ac:dyDescent="0.25">
      <c r="A65" s="59" t="str">
        <f>Table1422[[#This Row],[Community]]</f>
        <v xml:space="preserve">Cooper Landing  </v>
      </c>
      <c r="B65" s="123">
        <f>Table1422[[#This Row],[IQ1_Average]]</f>
        <v>39405</v>
      </c>
      <c r="C65" s="59" t="str">
        <f>Table5[[#This Row],[Community]]</f>
        <v xml:space="preserve">Cooper Landing  </v>
      </c>
      <c r="D65" s="123">
        <f>Table1422[[#This Row],[IQ2_Average]]</f>
        <v>64830.75</v>
      </c>
      <c r="E65" s="59" t="str">
        <f>Table5[[#This Row],[Community]]</f>
        <v xml:space="preserve">Cooper Landing  </v>
      </c>
      <c r="F65" s="122">
        <f>Table1422[[#This Row],[IQ3_Average]]</f>
        <v>87035</v>
      </c>
      <c r="G65" s="59" t="str">
        <f>Table5[[#This Row],[Community]]</f>
        <v xml:space="preserve">Cooper Landing  </v>
      </c>
      <c r="H65" s="121">
        <f>Table1422[[#This Row],[SNAP_Average]]</f>
        <v>6.8750000000000006E-2</v>
      </c>
      <c r="I65" s="59" t="str">
        <f>Table5[[#This Row],[Community]]</f>
        <v xml:space="preserve">Cooper Landing  </v>
      </c>
      <c r="J65" s="121">
        <f>Table1422[[#This Row],[Poverty_Average]]</f>
        <v>9.4500000000000001E-2</v>
      </c>
      <c r="K65" s="59" t="str">
        <f>Table5[[#This Row],[Community]]</f>
        <v xml:space="preserve">Cooper Landing  </v>
      </c>
      <c r="L65" s="121">
        <f>Table1422[[#This Row],[Full Time Employment_Average]]</f>
        <v>0.44724999999999993</v>
      </c>
      <c r="M65" s="59" t="str">
        <f>Table5[[#This Row],[Community]]</f>
        <v xml:space="preserve">Cooper Landing  </v>
      </c>
      <c r="N65" s="120">
        <f>'Update Information Here'!AL65</f>
        <v>0</v>
      </c>
      <c r="O65" s="59" t="str">
        <f>Table5[[#This Row],[Community]]</f>
        <v xml:space="preserve">Cooper Landing  </v>
      </c>
      <c r="P65" s="120" t="s">
        <v>432</v>
      </c>
    </row>
    <row r="66" spans="1:16" x14ac:dyDescent="0.25">
      <c r="A66" s="59" t="str">
        <f>Table1422[[#This Row],[Community]]</f>
        <v xml:space="preserve">Copper Center  </v>
      </c>
      <c r="B66" s="123">
        <f>Table1422[[#This Row],[IQ1_Average]]</f>
        <v>16606.25</v>
      </c>
      <c r="C66" s="59" t="str">
        <f>Table5[[#This Row],[Community]]</f>
        <v xml:space="preserve">Copper Center  </v>
      </c>
      <c r="D66" s="123">
        <f>Table1422[[#This Row],[IQ2_Average]]</f>
        <v>36987.75</v>
      </c>
      <c r="E66" s="59" t="str">
        <f>Table5[[#This Row],[Community]]</f>
        <v xml:space="preserve">Copper Center  </v>
      </c>
      <c r="F66" s="122">
        <f>Table1422[[#This Row],[IQ3_Average]]</f>
        <v>61492.75</v>
      </c>
      <c r="G66" s="59" t="str">
        <f>Table5[[#This Row],[Community]]</f>
        <v xml:space="preserve">Copper Center  </v>
      </c>
      <c r="H66" s="121">
        <f>Table1422[[#This Row],[SNAP_Average]]</f>
        <v>0.18374999999999997</v>
      </c>
      <c r="I66" s="59" t="str">
        <f>Table5[[#This Row],[Community]]</f>
        <v xml:space="preserve">Copper Center  </v>
      </c>
      <c r="J66" s="121">
        <f>Table1422[[#This Row],[Poverty_Average]]</f>
        <v>0.17274999999999999</v>
      </c>
      <c r="K66" s="59" t="str">
        <f>Table5[[#This Row],[Community]]</f>
        <v xml:space="preserve">Copper Center  </v>
      </c>
      <c r="L66" s="121">
        <f>Table1422[[#This Row],[Full Time Employment_Average]]</f>
        <v>0.3725</v>
      </c>
      <c r="M66" s="59" t="str">
        <f>Table5[[#This Row],[Community]]</f>
        <v xml:space="preserve">Copper Center  </v>
      </c>
      <c r="N66" s="120">
        <f>'Update Information Here'!AL66</f>
        <v>0</v>
      </c>
      <c r="O66" s="59" t="str">
        <f>Table5[[#This Row],[Community]]</f>
        <v xml:space="preserve">Copper Center  </v>
      </c>
      <c r="P66" s="120" t="s">
        <v>432</v>
      </c>
    </row>
    <row r="67" spans="1:16" x14ac:dyDescent="0.25">
      <c r="A67" s="59" t="str">
        <f>Table1422[[#This Row],[Community]]</f>
        <v xml:space="preserve">Cordova </v>
      </c>
      <c r="B67" s="123">
        <f>Table1422[[#This Row],[IQ1_Average]]</f>
        <v>47543.75</v>
      </c>
      <c r="C67" s="59" t="str">
        <f>Table5[[#This Row],[Community]]</f>
        <v xml:space="preserve">Cordova </v>
      </c>
      <c r="D67" s="123">
        <f>Table1422[[#This Row],[IQ2_Average]]</f>
        <v>68427.25</v>
      </c>
      <c r="E67" s="59" t="str">
        <f>Table5[[#This Row],[Community]]</f>
        <v xml:space="preserve">Cordova </v>
      </c>
      <c r="F67" s="122">
        <f>Table1422[[#This Row],[IQ3_Average]]</f>
        <v>98044.75</v>
      </c>
      <c r="G67" s="59" t="str">
        <f>Table5[[#This Row],[Community]]</f>
        <v xml:space="preserve">Cordova </v>
      </c>
      <c r="H67" s="121">
        <f>Table1422[[#This Row],[SNAP_Average]]</f>
        <v>7.325000000000001E-2</v>
      </c>
      <c r="I67" s="59" t="str">
        <f>Table5[[#This Row],[Community]]</f>
        <v xml:space="preserve">Cordova </v>
      </c>
      <c r="J67" s="121">
        <f>Table1422[[#This Row],[Poverty_Average]]</f>
        <v>8.0750000000000002E-2</v>
      </c>
      <c r="K67" s="59" t="str">
        <f>Table5[[#This Row],[Community]]</f>
        <v xml:space="preserve">Cordova </v>
      </c>
      <c r="L67" s="121">
        <f>Table1422[[#This Row],[Full Time Employment_Average]]</f>
        <v>0.4355</v>
      </c>
      <c r="M67" s="59" t="str">
        <f>Table5[[#This Row],[Community]]</f>
        <v xml:space="preserve">Cordova </v>
      </c>
      <c r="N67" s="120">
        <f>'Update Information Here'!AL67</f>
        <v>79.510000000000005</v>
      </c>
      <c r="O67" s="59" t="str">
        <f>Table5[[#This Row],[Community]]</f>
        <v xml:space="preserve">Cordova </v>
      </c>
      <c r="P67" s="120" t="s">
        <v>433</v>
      </c>
    </row>
    <row r="68" spans="1:16" x14ac:dyDescent="0.25">
      <c r="A68" s="59" t="str">
        <f>Table1422[[#This Row],[Community]]</f>
        <v xml:space="preserve">Covenant Life  </v>
      </c>
      <c r="B68" s="123">
        <f>Table1422[[#This Row],[IQ1_Average]]</f>
        <v>40241.333333333336</v>
      </c>
      <c r="C68" s="59" t="str">
        <f>Table5[[#This Row],[Community]]</f>
        <v xml:space="preserve">Covenant Life  </v>
      </c>
      <c r="D68" s="123">
        <f>Table1422[[#This Row],[IQ2_Average]]</f>
        <v>50372</v>
      </c>
      <c r="E68" s="59" t="str">
        <f>Table5[[#This Row],[Community]]</f>
        <v xml:space="preserve">Covenant Life  </v>
      </c>
      <c r="F68" s="122">
        <f>Table1422[[#This Row],[IQ3_Average]]</f>
        <v>59493</v>
      </c>
      <c r="G68" s="59" t="str">
        <f>Table5[[#This Row],[Community]]</f>
        <v xml:space="preserve">Covenant Life  </v>
      </c>
      <c r="H68" s="121">
        <f>Table1422[[#This Row],[SNAP_Average]]</f>
        <v>1.7499999999999998E-3</v>
      </c>
      <c r="I68" s="59" t="str">
        <f>Table5[[#This Row],[Community]]</f>
        <v xml:space="preserve">Covenant Life  </v>
      </c>
      <c r="J68" s="121">
        <f>Table1422[[#This Row],[Poverty_Average]]</f>
        <v>5.7499999999999999E-3</v>
      </c>
      <c r="K68" s="59" t="str">
        <f>Table5[[#This Row],[Community]]</f>
        <v xml:space="preserve">Covenant Life  </v>
      </c>
      <c r="L68" s="121">
        <f>Table1422[[#This Row],[Full Time Employment_Average]]</f>
        <v>0</v>
      </c>
      <c r="M68" s="59" t="str">
        <f>Table5[[#This Row],[Community]]</f>
        <v xml:space="preserve">Covenant Life  </v>
      </c>
      <c r="N68" s="120">
        <f>'Update Information Here'!AL68</f>
        <v>0</v>
      </c>
      <c r="O68" s="59" t="str">
        <f>Table5[[#This Row],[Community]]</f>
        <v xml:space="preserve">Covenant Life  </v>
      </c>
      <c r="P68" s="120" t="s">
        <v>432</v>
      </c>
    </row>
    <row r="69" spans="1:16" x14ac:dyDescent="0.25">
      <c r="A69" s="59" t="str">
        <f>Table1422[[#This Row],[Community]]</f>
        <v xml:space="preserve">Craig </v>
      </c>
      <c r="B69" s="123">
        <f>Table1422[[#This Row],[IQ1_Average]]</f>
        <v>27971</v>
      </c>
      <c r="C69" s="59" t="str">
        <f>Table5[[#This Row],[Community]]</f>
        <v xml:space="preserve">Craig </v>
      </c>
      <c r="D69" s="123">
        <f>Table1422[[#This Row],[IQ2_Average]]</f>
        <v>50700.333333333336</v>
      </c>
      <c r="E69" s="59" t="str">
        <f>Table5[[#This Row],[Community]]</f>
        <v xml:space="preserve">Craig </v>
      </c>
      <c r="F69" s="122">
        <f>Table1422[[#This Row],[IQ3_Average]]</f>
        <v>80126</v>
      </c>
      <c r="G69" s="59" t="str">
        <f>Table5[[#This Row],[Community]]</f>
        <v xml:space="preserve">Craig </v>
      </c>
      <c r="H69" s="121">
        <f>Table1422[[#This Row],[SNAP_Average]]</f>
        <v>9.9000000000000005E-2</v>
      </c>
      <c r="I69" s="59" t="str">
        <f>Table5[[#This Row],[Community]]</f>
        <v xml:space="preserve">Craig </v>
      </c>
      <c r="J69" s="121">
        <f>Table1422[[#This Row],[Poverty_Average]]</f>
        <v>9.0499999999999997E-2</v>
      </c>
      <c r="K69" s="59" t="str">
        <f>Table5[[#This Row],[Community]]</f>
        <v xml:space="preserve">Craig </v>
      </c>
      <c r="L69" s="121">
        <f>Table1422[[#This Row],[Full Time Employment_Average]]</f>
        <v>0.44500000000000001</v>
      </c>
      <c r="M69" s="59" t="str">
        <f>Table5[[#This Row],[Community]]</f>
        <v xml:space="preserve">Craig </v>
      </c>
      <c r="N69" s="120">
        <f>'Update Information Here'!AL69</f>
        <v>66.400000000000006</v>
      </c>
      <c r="O69" s="59" t="str">
        <f>Table5[[#This Row],[Community]]</f>
        <v xml:space="preserve">Craig </v>
      </c>
      <c r="P69" s="120" t="s">
        <v>433</v>
      </c>
    </row>
    <row r="70" spans="1:16" x14ac:dyDescent="0.25">
      <c r="A70" s="59" t="str">
        <f>Table1422[[#This Row],[Community]]</f>
        <v xml:space="preserve">Crooked Creek  </v>
      </c>
      <c r="B70" s="123">
        <f>Table1422[[#This Row],[IQ1_Average]]</f>
        <v>17178.666666666668</v>
      </c>
      <c r="C70" s="59" t="str">
        <f>Table5[[#This Row],[Community]]</f>
        <v xml:space="preserve">Crooked Creek  </v>
      </c>
      <c r="D70" s="123">
        <f>Table1422[[#This Row],[IQ2_Average]]</f>
        <v>34402.666666666664</v>
      </c>
      <c r="E70" s="59" t="str">
        <f>Table5[[#This Row],[Community]]</f>
        <v xml:space="preserve">Crooked Creek  </v>
      </c>
      <c r="F70" s="122">
        <f>Table1422[[#This Row],[IQ3_Average]]</f>
        <v>64583.333333333336</v>
      </c>
      <c r="G70" s="59" t="str">
        <f>Table5[[#This Row],[Community]]</f>
        <v xml:space="preserve">Crooked Creek  </v>
      </c>
      <c r="H70" s="121">
        <f>Table1422[[#This Row],[SNAP_Average]]</f>
        <v>0.40700000000000003</v>
      </c>
      <c r="I70" s="59" t="str">
        <f>Table5[[#This Row],[Community]]</f>
        <v xml:space="preserve">Crooked Creek  </v>
      </c>
      <c r="J70" s="121">
        <f>Table1422[[#This Row],[Poverty_Average]]</f>
        <v>0.34675</v>
      </c>
      <c r="K70" s="59" t="str">
        <f>Table5[[#This Row],[Community]]</f>
        <v xml:space="preserve">Crooked Creek  </v>
      </c>
      <c r="L70" s="121">
        <f>Table1422[[#This Row],[Full Time Employment_Average]]</f>
        <v>0.16649999999999998</v>
      </c>
      <c r="M70" s="59" t="str">
        <f>Table5[[#This Row],[Community]]</f>
        <v xml:space="preserve">Crooked Creek  </v>
      </c>
      <c r="N70" s="120">
        <f>'Update Information Here'!AL70</f>
        <v>0</v>
      </c>
      <c r="O70" s="59" t="str">
        <f>Table5[[#This Row],[Community]]</f>
        <v xml:space="preserve">Crooked Creek  </v>
      </c>
      <c r="P70" s="120" t="s">
        <v>432</v>
      </c>
    </row>
    <row r="71" spans="1:16" x14ac:dyDescent="0.25">
      <c r="A71" s="59" t="str">
        <f>Table1422[[#This Row],[Community]]</f>
        <v xml:space="preserve">Crown Point  </v>
      </c>
      <c r="B71" s="123">
        <f>Table1422[[#This Row],[IQ1_Average]]</f>
        <v>27600</v>
      </c>
      <c r="C71" s="59" t="str">
        <f>Table5[[#This Row],[Community]]</f>
        <v xml:space="preserve">Crown Point  </v>
      </c>
      <c r="D71" s="123">
        <f>Table1422[[#This Row],[IQ2_Average]]</f>
        <v>44382.333333333336</v>
      </c>
      <c r="E71" s="59" t="str">
        <f>Table5[[#This Row],[Community]]</f>
        <v xml:space="preserve">Crown Point  </v>
      </c>
      <c r="F71" s="122">
        <f>Table1422[[#This Row],[IQ3_Average]]</f>
        <v>50663</v>
      </c>
      <c r="G71" s="59" t="str">
        <f>Table5[[#This Row],[Community]]</f>
        <v xml:space="preserve">Crown Point  </v>
      </c>
      <c r="H71" s="121">
        <f>Table1422[[#This Row],[SNAP_Average]]</f>
        <v>0.12125</v>
      </c>
      <c r="I71" s="59" t="str">
        <f>Table5[[#This Row],[Community]]</f>
        <v xml:space="preserve">Crown Point  </v>
      </c>
      <c r="J71" s="121">
        <f>Table1422[[#This Row],[Poverty_Average]]</f>
        <v>0.11375</v>
      </c>
      <c r="K71" s="59" t="str">
        <f>Table5[[#This Row],[Community]]</f>
        <v xml:space="preserve">Crown Point  </v>
      </c>
      <c r="L71" s="121">
        <f>Table1422[[#This Row],[Full Time Employment_Average]]</f>
        <v>0.28400000000000003</v>
      </c>
      <c r="M71" s="59" t="str">
        <f>Table5[[#This Row],[Community]]</f>
        <v xml:space="preserve">Crown Point  </v>
      </c>
      <c r="N71" s="120">
        <f>'Update Information Here'!AL71</f>
        <v>0</v>
      </c>
      <c r="O71" s="59" t="str">
        <f>Table5[[#This Row],[Community]]</f>
        <v xml:space="preserve">Crown Point  </v>
      </c>
      <c r="P71" s="120" t="s">
        <v>432</v>
      </c>
    </row>
    <row r="72" spans="1:16" x14ac:dyDescent="0.25">
      <c r="A72" s="59" t="str">
        <f>Table1422[[#This Row],[Community]]</f>
        <v xml:space="preserve">Deering </v>
      </c>
      <c r="B72" s="123">
        <f>Table1422[[#This Row],[IQ1_Average]]</f>
        <v>34720.5</v>
      </c>
      <c r="C72" s="59" t="str">
        <f>Table5[[#This Row],[Community]]</f>
        <v xml:space="preserve">Deering </v>
      </c>
      <c r="D72" s="123">
        <f>Table1422[[#This Row],[IQ2_Average]]</f>
        <v>44013.5</v>
      </c>
      <c r="E72" s="59" t="str">
        <f>Table5[[#This Row],[Community]]</f>
        <v xml:space="preserve">Deering </v>
      </c>
      <c r="F72" s="122">
        <f>Table1422[[#This Row],[IQ3_Average]]</f>
        <v>52528.75</v>
      </c>
      <c r="G72" s="59" t="str">
        <f>Table5[[#This Row],[Community]]</f>
        <v xml:space="preserve">Deering </v>
      </c>
      <c r="H72" s="121">
        <f>Table1422[[#This Row],[SNAP_Average]]</f>
        <v>0.193</v>
      </c>
      <c r="I72" s="59" t="str">
        <f>Table5[[#This Row],[Community]]</f>
        <v xml:space="preserve">Deering </v>
      </c>
      <c r="J72" s="121">
        <f>Table1422[[#This Row],[Poverty_Average]]</f>
        <v>9.325E-2</v>
      </c>
      <c r="K72" s="59" t="str">
        <f>Table5[[#This Row],[Community]]</f>
        <v xml:space="preserve">Deering </v>
      </c>
      <c r="L72" s="121">
        <f>Table1422[[#This Row],[Full Time Employment_Average]]</f>
        <v>0.29333333333333328</v>
      </c>
      <c r="M72" s="59" t="str">
        <f>Table5[[#This Row],[Community]]</f>
        <v xml:space="preserve">Deering </v>
      </c>
      <c r="N72" s="120">
        <f>'Update Information Here'!AL72</f>
        <v>35.700000000000003</v>
      </c>
      <c r="O72" s="59" t="str">
        <f>Table5[[#This Row],[Community]]</f>
        <v xml:space="preserve">Deering </v>
      </c>
      <c r="P72" s="120" t="s">
        <v>433</v>
      </c>
    </row>
    <row r="73" spans="1:16" x14ac:dyDescent="0.25">
      <c r="A73" s="59" t="str">
        <f>Table1422[[#This Row],[Community]]</f>
        <v xml:space="preserve">Delta Junction </v>
      </c>
      <c r="B73" s="123">
        <f>Table1422[[#This Row],[IQ1_Average]]</f>
        <v>34645</v>
      </c>
      <c r="C73" s="59" t="str">
        <f>Table5[[#This Row],[Community]]</f>
        <v xml:space="preserve">Delta Junction </v>
      </c>
      <c r="D73" s="123">
        <f>Table1422[[#This Row],[IQ2_Average]]</f>
        <v>55360.75</v>
      </c>
      <c r="E73" s="59" t="str">
        <f>Table5[[#This Row],[Community]]</f>
        <v xml:space="preserve">Delta Junction </v>
      </c>
      <c r="F73" s="122">
        <f>Table1422[[#This Row],[IQ3_Average]]</f>
        <v>75753.5</v>
      </c>
      <c r="G73" s="59" t="str">
        <f>Table5[[#This Row],[Community]]</f>
        <v xml:space="preserve">Delta Junction </v>
      </c>
      <c r="H73" s="121">
        <f>Table1422[[#This Row],[SNAP_Average]]</f>
        <v>0.11574999999999999</v>
      </c>
      <c r="I73" s="59" t="str">
        <f>Table5[[#This Row],[Community]]</f>
        <v xml:space="preserve">Delta Junction </v>
      </c>
      <c r="J73" s="121">
        <f>Table1422[[#This Row],[Poverty_Average]]</f>
        <v>0.10675000000000001</v>
      </c>
      <c r="K73" s="59" t="str">
        <f>Table5[[#This Row],[Community]]</f>
        <v xml:space="preserve">Delta Junction </v>
      </c>
      <c r="L73" s="121">
        <f>Table1422[[#This Row],[Full Time Employment_Average]]</f>
        <v>0.61233333333333329</v>
      </c>
      <c r="M73" s="59" t="str">
        <f>Table5[[#This Row],[Community]]</f>
        <v xml:space="preserve">Delta Junction </v>
      </c>
      <c r="N73" s="120">
        <f>'Update Information Here'!AL73</f>
        <v>0</v>
      </c>
      <c r="O73" s="59" t="str">
        <f>Table5[[#This Row],[Community]]</f>
        <v xml:space="preserve">Delta Junction </v>
      </c>
      <c r="P73" s="120" t="s">
        <v>432</v>
      </c>
    </row>
    <row r="74" spans="1:16" x14ac:dyDescent="0.25">
      <c r="A74" s="59" t="str">
        <f>Table1422[[#This Row],[Community]]</f>
        <v xml:space="preserve">Deltana  </v>
      </c>
      <c r="B74" s="123">
        <f>Table1422[[#This Row],[IQ1_Average]]</f>
        <v>34673.25</v>
      </c>
      <c r="C74" s="59" t="str">
        <f>Table5[[#This Row],[Community]]</f>
        <v xml:space="preserve">Deltana  </v>
      </c>
      <c r="D74" s="123">
        <f>Table1422[[#This Row],[IQ2_Average]]</f>
        <v>63702.5</v>
      </c>
      <c r="E74" s="59" t="str">
        <f>Table5[[#This Row],[Community]]</f>
        <v xml:space="preserve">Deltana  </v>
      </c>
      <c r="F74" s="122">
        <f>Table1422[[#This Row],[IQ3_Average]]</f>
        <v>87999.25</v>
      </c>
      <c r="G74" s="59" t="str">
        <f>Table5[[#This Row],[Community]]</f>
        <v xml:space="preserve">Deltana  </v>
      </c>
      <c r="H74" s="121">
        <f>Table1422[[#This Row],[SNAP_Average]]</f>
        <v>9.2999999999999999E-2</v>
      </c>
      <c r="I74" s="59" t="str">
        <f>Table5[[#This Row],[Community]]</f>
        <v xml:space="preserve">Deltana  </v>
      </c>
      <c r="J74" s="121">
        <f>Table1422[[#This Row],[Poverty_Average]]</f>
        <v>7.1250000000000008E-2</v>
      </c>
      <c r="K74" s="59" t="str">
        <f>Table5[[#This Row],[Community]]</f>
        <v xml:space="preserve">Deltana  </v>
      </c>
      <c r="L74" s="121">
        <f>Table1422[[#This Row],[Full Time Employment_Average]]</f>
        <v>0.57033333333333336</v>
      </c>
      <c r="M74" s="59" t="str">
        <f>Table5[[#This Row],[Community]]</f>
        <v xml:space="preserve">Deltana  </v>
      </c>
      <c r="N74" s="120">
        <f>'Update Information Here'!AL74</f>
        <v>0</v>
      </c>
      <c r="O74" s="59" t="str">
        <f>Table5[[#This Row],[Community]]</f>
        <v xml:space="preserve">Deltana  </v>
      </c>
      <c r="P74" s="120" t="s">
        <v>432</v>
      </c>
    </row>
    <row r="75" spans="1:16" x14ac:dyDescent="0.25">
      <c r="A75" s="59" t="str">
        <f>Table1422[[#This Row],[Community]]</f>
        <v xml:space="preserve">Denali Park  </v>
      </c>
      <c r="B75" s="123">
        <f>Table1422[[#This Row],[IQ1_Average]]</f>
        <v>35059.25</v>
      </c>
      <c r="C75" s="59" t="str">
        <f>Table5[[#This Row],[Community]]</f>
        <v xml:space="preserve">Denali Park  </v>
      </c>
      <c r="D75" s="123">
        <f>Table1422[[#This Row],[IQ2_Average]]</f>
        <v>57937.5</v>
      </c>
      <c r="E75" s="59" t="str">
        <f>Table5[[#This Row],[Community]]</f>
        <v xml:space="preserve">Denali Park  </v>
      </c>
      <c r="F75" s="122">
        <f>Table1422[[#This Row],[IQ3_Average]]</f>
        <v>88306</v>
      </c>
      <c r="G75" s="59" t="str">
        <f>Table5[[#This Row],[Community]]</f>
        <v xml:space="preserve">Denali Park  </v>
      </c>
      <c r="H75" s="121">
        <f>Table1422[[#This Row],[SNAP_Average]]</f>
        <v>3.6750000000000005E-2</v>
      </c>
      <c r="I75" s="59" t="str">
        <f>Table5[[#This Row],[Community]]</f>
        <v xml:space="preserve">Denali Park  </v>
      </c>
      <c r="J75" s="121">
        <f>Table1422[[#This Row],[Poverty_Average]]</f>
        <v>6.6250000000000003E-2</v>
      </c>
      <c r="K75" s="59" t="str">
        <f>Table5[[#This Row],[Community]]</f>
        <v xml:space="preserve">Denali Park  </v>
      </c>
      <c r="L75" s="121">
        <f>Table1422[[#This Row],[Full Time Employment_Average]]</f>
        <v>0.57374999999999998</v>
      </c>
      <c r="M75" s="59" t="str">
        <f>Table5[[#This Row],[Community]]</f>
        <v xml:space="preserve">Denali Park  </v>
      </c>
      <c r="N75" s="120">
        <f>'Update Information Here'!AL75</f>
        <v>0</v>
      </c>
      <c r="O75" s="59" t="str">
        <f>Table5[[#This Row],[Community]]</f>
        <v xml:space="preserve">Denali Park  </v>
      </c>
      <c r="P75" s="120" t="s">
        <v>432</v>
      </c>
    </row>
    <row r="76" spans="1:16" x14ac:dyDescent="0.25">
      <c r="A76" s="59" t="str">
        <f>Table1422[[#This Row],[Community]]</f>
        <v xml:space="preserve">Diamond Ridge  </v>
      </c>
      <c r="B76" s="123">
        <f>Table1422[[#This Row],[IQ1_Average]]</f>
        <v>35056</v>
      </c>
      <c r="C76" s="59" t="str">
        <f>Table5[[#This Row],[Community]]</f>
        <v xml:space="preserve">Diamond Ridge  </v>
      </c>
      <c r="D76" s="123">
        <f>Table1422[[#This Row],[IQ2_Average]]</f>
        <v>59638.5</v>
      </c>
      <c r="E76" s="59" t="str">
        <f>Table5[[#This Row],[Community]]</f>
        <v xml:space="preserve">Diamond Ridge  </v>
      </c>
      <c r="F76" s="122">
        <f>Table1422[[#This Row],[IQ3_Average]]</f>
        <v>90246.5</v>
      </c>
      <c r="G76" s="59" t="str">
        <f>Table5[[#This Row],[Community]]</f>
        <v xml:space="preserve">Diamond Ridge  </v>
      </c>
      <c r="H76" s="121">
        <f>Table1422[[#This Row],[SNAP_Average]]</f>
        <v>5.9000000000000004E-2</v>
      </c>
      <c r="I76" s="59" t="str">
        <f>Table5[[#This Row],[Community]]</f>
        <v xml:space="preserve">Diamond Ridge  </v>
      </c>
      <c r="J76" s="121">
        <f>Table1422[[#This Row],[Poverty_Average]]</f>
        <v>6.6750000000000004E-2</v>
      </c>
      <c r="K76" s="59" t="str">
        <f>Table5[[#This Row],[Community]]</f>
        <v xml:space="preserve">Diamond Ridge  </v>
      </c>
      <c r="L76" s="121">
        <f>Table1422[[#This Row],[Full Time Employment_Average]]</f>
        <v>0.61850000000000005</v>
      </c>
      <c r="M76" s="59" t="str">
        <f>Table5[[#This Row],[Community]]</f>
        <v xml:space="preserve">Diamond Ridge  </v>
      </c>
      <c r="N76" s="120">
        <f>'Update Information Here'!AL76</f>
        <v>0</v>
      </c>
      <c r="O76" s="59" t="str">
        <f>Table5[[#This Row],[Community]]</f>
        <v xml:space="preserve">Diamond Ridge  </v>
      </c>
      <c r="P76" s="120" t="s">
        <v>432</v>
      </c>
    </row>
    <row r="77" spans="1:16" x14ac:dyDescent="0.25">
      <c r="A77" s="59" t="str">
        <f>Table1422[[#This Row],[Community]]</f>
        <v xml:space="preserve">Dillingham </v>
      </c>
      <c r="B77" s="123">
        <f>Table1422[[#This Row],[IQ1_Average]]</f>
        <v>34950.666666666664</v>
      </c>
      <c r="C77" s="59" t="str">
        <f>Table5[[#This Row],[Community]]</f>
        <v xml:space="preserve">Dillingham </v>
      </c>
      <c r="D77" s="123">
        <f>Table1422[[#This Row],[IQ2_Average]]</f>
        <v>61933</v>
      </c>
      <c r="E77" s="59" t="str">
        <f>Table5[[#This Row],[Community]]</f>
        <v xml:space="preserve">Dillingham </v>
      </c>
      <c r="F77" s="122">
        <f>Table1422[[#This Row],[IQ3_Average]]</f>
        <v>91390.333333333328</v>
      </c>
      <c r="G77" s="59" t="str">
        <f>Table5[[#This Row],[Community]]</f>
        <v xml:space="preserve">Dillingham </v>
      </c>
      <c r="H77" s="121">
        <f>Table1422[[#This Row],[SNAP_Average]]</f>
        <v>0.17625000000000002</v>
      </c>
      <c r="I77" s="59" t="str">
        <f>Table5[[#This Row],[Community]]</f>
        <v xml:space="preserve">Dillingham </v>
      </c>
      <c r="J77" s="121">
        <f>Table1422[[#This Row],[Poverty_Average]]</f>
        <v>0.19975000000000001</v>
      </c>
      <c r="K77" s="59" t="str">
        <f>Table5[[#This Row],[Community]]</f>
        <v xml:space="preserve">Dillingham </v>
      </c>
      <c r="L77" s="121">
        <f>Table1422[[#This Row],[Full Time Employment_Average]]</f>
        <v>0.49874999999999997</v>
      </c>
      <c r="M77" s="59" t="str">
        <f>Table5[[#This Row],[Community]]</f>
        <v xml:space="preserve">Dillingham </v>
      </c>
      <c r="N77" s="120">
        <f>'Update Information Here'!AL77</f>
        <v>0</v>
      </c>
      <c r="O77" s="59" t="str">
        <f>Table5[[#This Row],[Community]]</f>
        <v xml:space="preserve">Dillingham </v>
      </c>
      <c r="P77" s="120" t="s">
        <v>432</v>
      </c>
    </row>
    <row r="78" spans="1:16" x14ac:dyDescent="0.25">
      <c r="A78" s="59" t="str">
        <f>Table1422[[#This Row],[Community]]</f>
        <v xml:space="preserve">Diomede </v>
      </c>
      <c r="B78" s="123">
        <f>Table1422[[#This Row],[IQ1_Average]]</f>
        <v>19469.666666666668</v>
      </c>
      <c r="C78" s="59" t="str">
        <f>Table5[[#This Row],[Community]]</f>
        <v xml:space="preserve">Diomede </v>
      </c>
      <c r="D78" s="123">
        <f>Table1422[[#This Row],[IQ2_Average]]</f>
        <v>31433</v>
      </c>
      <c r="E78" s="59" t="str">
        <f>Table5[[#This Row],[Community]]</f>
        <v xml:space="preserve">Diomede </v>
      </c>
      <c r="F78" s="122">
        <f>Table1422[[#This Row],[IQ3_Average]]</f>
        <v>46441.666666666664</v>
      </c>
      <c r="G78" s="59" t="str">
        <f>Table5[[#This Row],[Community]]</f>
        <v xml:space="preserve">Diomede </v>
      </c>
      <c r="H78" s="121">
        <f>Table1422[[#This Row],[SNAP_Average]]</f>
        <v>0.40799999999999997</v>
      </c>
      <c r="I78" s="59" t="str">
        <f>Table5[[#This Row],[Community]]</f>
        <v xml:space="preserve">Diomede </v>
      </c>
      <c r="J78" s="121">
        <f>Table1422[[#This Row],[Poverty_Average]]</f>
        <v>0.30266666666666669</v>
      </c>
      <c r="K78" s="59" t="str">
        <f>Table5[[#This Row],[Community]]</f>
        <v xml:space="preserve">Diomede </v>
      </c>
      <c r="L78" s="121">
        <f>Table1422[[#This Row],[Full Time Employment_Average]]</f>
        <v>0.38633333333333336</v>
      </c>
      <c r="M78" s="59" t="str">
        <f>Table5[[#This Row],[Community]]</f>
        <v xml:space="preserve">Diomede </v>
      </c>
      <c r="N78" s="120">
        <f>'Update Information Here'!AL78</f>
        <v>0</v>
      </c>
      <c r="O78" s="59" t="str">
        <f>Table5[[#This Row],[Community]]</f>
        <v xml:space="preserve">Diomede </v>
      </c>
      <c r="P78" s="120" t="s">
        <v>432</v>
      </c>
    </row>
    <row r="79" spans="1:16" x14ac:dyDescent="0.25">
      <c r="A79" s="59" t="str">
        <f>Table1422[[#This Row],[Community]]</f>
        <v xml:space="preserve">Dot Lake  </v>
      </c>
      <c r="B79" s="123">
        <f>Table1422[[#This Row],[IQ1_Average]]</f>
        <v>14333</v>
      </c>
      <c r="C79" s="59" t="str">
        <f>Table5[[#This Row],[Community]]</f>
        <v xml:space="preserve">Dot Lake  </v>
      </c>
      <c r="D79" s="123">
        <f>Table1422[[#This Row],[IQ2_Average]]</f>
        <v>19083</v>
      </c>
      <c r="E79" s="59" t="str">
        <f>Table5[[#This Row],[Community]]</f>
        <v xml:space="preserve">Dot Lake  </v>
      </c>
      <c r="F79" s="122">
        <f>Table1422[[#This Row],[IQ3_Average]]</f>
        <v>32750</v>
      </c>
      <c r="G79" s="59" t="str">
        <f>Table5[[#This Row],[Community]]</f>
        <v xml:space="preserve">Dot Lake  </v>
      </c>
      <c r="H79" s="121">
        <f>Table1422[[#This Row],[SNAP_Average]]</f>
        <v>0.41800000000000004</v>
      </c>
      <c r="I79" s="59" t="str">
        <f>Table5[[#This Row],[Community]]</f>
        <v xml:space="preserve">Dot Lake  </v>
      </c>
      <c r="J79" s="121">
        <f>Table1422[[#This Row],[Poverty_Average]]</f>
        <v>0.28549999999999998</v>
      </c>
      <c r="K79" s="59" t="str">
        <f>Table5[[#This Row],[Community]]</f>
        <v xml:space="preserve">Dot Lake  </v>
      </c>
      <c r="L79" s="121">
        <f>Table1422[[#This Row],[Full Time Employment_Average]]</f>
        <v>0.32049999999999995</v>
      </c>
      <c r="M79" s="59" t="str">
        <f>Table5[[#This Row],[Community]]</f>
        <v xml:space="preserve">Dot Lake  </v>
      </c>
      <c r="N79" s="120">
        <f>'Update Information Here'!AL79</f>
        <v>0</v>
      </c>
      <c r="O79" s="59" t="str">
        <f>Table5[[#This Row],[Community]]</f>
        <v xml:space="preserve">Dot Lake  </v>
      </c>
      <c r="P79" s="120" t="s">
        <v>432</v>
      </c>
    </row>
    <row r="80" spans="1:16" x14ac:dyDescent="0.25">
      <c r="A80" s="59" t="str">
        <f>Table1422[[#This Row],[Community]]</f>
        <v xml:space="preserve">Dot Lake Village  </v>
      </c>
      <c r="B80" s="123">
        <f>Table1422[[#This Row],[IQ1_Average]]</f>
        <v>13750</v>
      </c>
      <c r="C80" s="59" t="str">
        <f>Table5[[#This Row],[Community]]</f>
        <v xml:space="preserve">Dot Lake Village  </v>
      </c>
      <c r="D80" s="123">
        <f>Table1422[[#This Row],[IQ2_Average]]</f>
        <v>23750</v>
      </c>
      <c r="E80" s="59" t="str">
        <f>Table5[[#This Row],[Community]]</f>
        <v xml:space="preserve">Dot Lake Village  </v>
      </c>
      <c r="F80" s="122">
        <f>Table1422[[#This Row],[IQ3_Average]]</f>
        <v>38750</v>
      </c>
      <c r="G80" s="59" t="str">
        <f>Table5[[#This Row],[Community]]</f>
        <v xml:space="preserve">Dot Lake Village  </v>
      </c>
      <c r="H80" s="121">
        <f>Table1422[[#This Row],[SNAP_Average]]</f>
        <v>0.32766666666666661</v>
      </c>
      <c r="I80" s="59" t="str">
        <f>Table5[[#This Row],[Community]]</f>
        <v xml:space="preserve">Dot Lake Village  </v>
      </c>
      <c r="J80" s="121">
        <f>Table1422[[#This Row],[Poverty_Average]]</f>
        <v>0.15566666666666668</v>
      </c>
      <c r="K80" s="59" t="str">
        <f>Table5[[#This Row],[Community]]</f>
        <v xml:space="preserve">Dot Lake Village  </v>
      </c>
      <c r="L80" s="121">
        <f>Table1422[[#This Row],[Full Time Employment_Average]]</f>
        <v>0.37575000000000003</v>
      </c>
      <c r="M80" s="59" t="str">
        <f>Table5[[#This Row],[Community]]</f>
        <v xml:space="preserve">Dot Lake Village  </v>
      </c>
      <c r="N80" s="120">
        <f>'Update Information Here'!AL80</f>
        <v>0</v>
      </c>
      <c r="O80" s="59" t="str">
        <f>Table5[[#This Row],[Community]]</f>
        <v xml:space="preserve">Dot Lake Village  </v>
      </c>
      <c r="P80" s="120" t="s">
        <v>432</v>
      </c>
    </row>
    <row r="81" spans="1:16" x14ac:dyDescent="0.25">
      <c r="A81" s="59" t="str">
        <f>Table1422[[#This Row],[Community]]</f>
        <v xml:space="preserve">Dry Creek  </v>
      </c>
      <c r="B81" s="123">
        <f>Table1422[[#This Row],[IQ1_Average]]</f>
        <v>23166.666666666668</v>
      </c>
      <c r="C81" s="59" t="str">
        <f>Table5[[#This Row],[Community]]</f>
        <v xml:space="preserve">Dry Creek  </v>
      </c>
      <c r="D81" s="123">
        <f>Table1422[[#This Row],[IQ2_Average]]</f>
        <v>30231.666666666668</v>
      </c>
      <c r="E81" s="59" t="str">
        <f>Table5[[#This Row],[Community]]</f>
        <v xml:space="preserve">Dry Creek  </v>
      </c>
      <c r="F81" s="122">
        <f>Table1422[[#This Row],[IQ3_Average]]</f>
        <v>42252.333333333336</v>
      </c>
      <c r="G81" s="59" t="str">
        <f>Table5[[#This Row],[Community]]</f>
        <v xml:space="preserve">Dry Creek  </v>
      </c>
      <c r="H81" s="121">
        <f>Table1422[[#This Row],[SNAP_Average]]</f>
        <v>0.24725</v>
      </c>
      <c r="I81" s="59" t="str">
        <f>Table5[[#This Row],[Community]]</f>
        <v xml:space="preserve">Dry Creek  </v>
      </c>
      <c r="J81" s="121">
        <f>Table1422[[#This Row],[Poverty_Average]]</f>
        <v>0.10425</v>
      </c>
      <c r="K81" s="59" t="str">
        <f>Table5[[#This Row],[Community]]</f>
        <v xml:space="preserve">Dry Creek  </v>
      </c>
      <c r="L81" s="121">
        <f>Table1422[[#This Row],[Full Time Employment_Average]]</f>
        <v>0.46800000000000003</v>
      </c>
      <c r="M81" s="59" t="str">
        <f>Table5[[#This Row],[Community]]</f>
        <v xml:space="preserve">Dry Creek  </v>
      </c>
      <c r="N81" s="120">
        <f>'Update Information Here'!AL81</f>
        <v>0</v>
      </c>
      <c r="O81" s="59" t="str">
        <f>Table5[[#This Row],[Community]]</f>
        <v xml:space="preserve">Dry Creek  </v>
      </c>
      <c r="P81" s="120" t="s">
        <v>432</v>
      </c>
    </row>
    <row r="82" spans="1:16" x14ac:dyDescent="0.25">
      <c r="A82" s="59" t="str">
        <f>Table1422[[#This Row],[Community]]</f>
        <v xml:space="preserve">Eagle </v>
      </c>
      <c r="B82" s="123">
        <f>Table1422[[#This Row],[IQ1_Average]]</f>
        <v>13670.5</v>
      </c>
      <c r="C82" s="59" t="str">
        <f>Table5[[#This Row],[Community]]</f>
        <v xml:space="preserve">Eagle </v>
      </c>
      <c r="D82" s="123">
        <f>Table1422[[#This Row],[IQ2_Average]]</f>
        <v>21929.5</v>
      </c>
      <c r="E82" s="59" t="str">
        <f>Table5[[#This Row],[Community]]</f>
        <v xml:space="preserve">Eagle </v>
      </c>
      <c r="F82" s="122">
        <f>Table1422[[#This Row],[IQ3_Average]]</f>
        <v>34183.333333333336</v>
      </c>
      <c r="G82" s="59" t="str">
        <f>Table5[[#This Row],[Community]]</f>
        <v xml:space="preserve">Eagle </v>
      </c>
      <c r="H82" s="121">
        <f>Table1422[[#This Row],[SNAP_Average]]</f>
        <v>0.26775000000000004</v>
      </c>
      <c r="I82" s="59" t="str">
        <f>Table5[[#This Row],[Community]]</f>
        <v xml:space="preserve">Eagle </v>
      </c>
      <c r="J82" s="121">
        <f>Table1422[[#This Row],[Poverty_Average]]</f>
        <v>0.16300000000000001</v>
      </c>
      <c r="K82" s="59" t="str">
        <f>Table5[[#This Row],[Community]]</f>
        <v xml:space="preserve">Eagle </v>
      </c>
      <c r="L82" s="121">
        <f>Table1422[[#This Row],[Full Time Employment_Average]]</f>
        <v>0.13650000000000001</v>
      </c>
      <c r="M82" s="59" t="str">
        <f>Table5[[#This Row],[Community]]</f>
        <v xml:space="preserve">Eagle </v>
      </c>
      <c r="N82" s="120">
        <f>'Update Information Here'!AL82</f>
        <v>0</v>
      </c>
      <c r="O82" s="59" t="str">
        <f>Table5[[#This Row],[Community]]</f>
        <v xml:space="preserve">Eagle </v>
      </c>
      <c r="P82" s="120" t="s">
        <v>432</v>
      </c>
    </row>
    <row r="83" spans="1:16" x14ac:dyDescent="0.25">
      <c r="A83" s="59" t="str">
        <f>Table1422[[#This Row],[Community]]</f>
        <v xml:space="preserve">Eagle Village  </v>
      </c>
      <c r="B83" s="123">
        <f>Table1422[[#This Row],[IQ1_Average]]</f>
        <v>13750</v>
      </c>
      <c r="C83" s="59" t="str">
        <f>Table5[[#This Row],[Community]]</f>
        <v xml:space="preserve">Eagle Village  </v>
      </c>
      <c r="D83" s="123">
        <f>Table1422[[#This Row],[IQ2_Average]]</f>
        <v>32900</v>
      </c>
      <c r="E83" s="59" t="str">
        <f>Table5[[#This Row],[Community]]</f>
        <v xml:space="preserve">Eagle Village  </v>
      </c>
      <c r="F83" s="122">
        <f>Table1422[[#This Row],[IQ3_Average]]</f>
        <v>50083.333333333336</v>
      </c>
      <c r="G83" s="59" t="str">
        <f>Table5[[#This Row],[Community]]</f>
        <v xml:space="preserve">Eagle Village  </v>
      </c>
      <c r="H83" s="121">
        <f>Table1422[[#This Row],[SNAP_Average]]</f>
        <v>0.15466666666666665</v>
      </c>
      <c r="I83" s="59" t="str">
        <f>Table5[[#This Row],[Community]]</f>
        <v xml:space="preserve">Eagle Village  </v>
      </c>
      <c r="J83" s="121">
        <f>Table1422[[#This Row],[Poverty_Average]]</f>
        <v>0.14133333333333334</v>
      </c>
      <c r="K83" s="59" t="str">
        <f>Table5[[#This Row],[Community]]</f>
        <v xml:space="preserve">Eagle Village  </v>
      </c>
      <c r="L83" s="121">
        <f>Table1422[[#This Row],[Full Time Employment_Average]]</f>
        <v>0.43</v>
      </c>
      <c r="M83" s="59" t="str">
        <f>Table5[[#This Row],[Community]]</f>
        <v xml:space="preserve">Eagle Village  </v>
      </c>
      <c r="N83" s="120">
        <f>'Update Information Here'!AL83</f>
        <v>0</v>
      </c>
      <c r="O83" s="59" t="str">
        <f>Table5[[#This Row],[Community]]</f>
        <v xml:space="preserve">Eagle Village  </v>
      </c>
      <c r="P83" s="120" t="s">
        <v>432</v>
      </c>
    </row>
    <row r="84" spans="1:16" x14ac:dyDescent="0.25">
      <c r="A84" s="59" t="str">
        <f>Table1422[[#This Row],[Community]]</f>
        <v xml:space="preserve">Edna Bay </v>
      </c>
      <c r="B84" s="123">
        <f>Table1422[[#This Row],[IQ1_Average]]</f>
        <v>17933.333333333332</v>
      </c>
      <c r="C84" s="59" t="str">
        <f>Table5[[#This Row],[Community]]</f>
        <v xml:space="preserve">Edna Bay </v>
      </c>
      <c r="D84" s="123">
        <f>Table1422[[#This Row],[IQ2_Average]]</f>
        <v>30333.333333333332</v>
      </c>
      <c r="E84" s="59" t="str">
        <f>Table5[[#This Row],[Community]]</f>
        <v xml:space="preserve">Edna Bay </v>
      </c>
      <c r="F84" s="122">
        <f>Table1422[[#This Row],[IQ3_Average]]</f>
        <v>41055.666666666664</v>
      </c>
      <c r="G84" s="59" t="str">
        <f>Table5[[#This Row],[Community]]</f>
        <v xml:space="preserve">Edna Bay </v>
      </c>
      <c r="H84" s="121">
        <f>Table1422[[#This Row],[SNAP_Average]]</f>
        <v>0.223</v>
      </c>
      <c r="I84" s="59" t="str">
        <f>Table5[[#This Row],[Community]]</f>
        <v xml:space="preserve">Edna Bay </v>
      </c>
      <c r="J84" s="121">
        <f>Table1422[[#This Row],[Poverty_Average]]</f>
        <v>0.32466666666666666</v>
      </c>
      <c r="K84" s="59" t="str">
        <f>Table5[[#This Row],[Community]]</f>
        <v xml:space="preserve">Edna Bay </v>
      </c>
      <c r="L84" s="121">
        <f>Table1422[[#This Row],[Full Time Employment_Average]]</f>
        <v>0.12366666666666666</v>
      </c>
      <c r="M84" s="59" t="str">
        <f>Table5[[#This Row],[Community]]</f>
        <v xml:space="preserve">Edna Bay </v>
      </c>
      <c r="N84" s="120">
        <f>'Update Information Here'!AL84</f>
        <v>0</v>
      </c>
      <c r="O84" s="59" t="str">
        <f>Table5[[#This Row],[Community]]</f>
        <v xml:space="preserve">Edna Bay </v>
      </c>
      <c r="P84" s="120" t="s">
        <v>432</v>
      </c>
    </row>
    <row r="85" spans="1:16" x14ac:dyDescent="0.25">
      <c r="A85" s="59" t="str">
        <f>Table1422[[#This Row],[Community]]</f>
        <v xml:space="preserve">Eek </v>
      </c>
      <c r="B85" s="123">
        <f>Table1422[[#This Row],[IQ1_Average]]</f>
        <v>16854</v>
      </c>
      <c r="C85" s="59" t="str">
        <f>Table5[[#This Row],[Community]]</f>
        <v xml:space="preserve">Eek </v>
      </c>
      <c r="D85" s="123">
        <f>Table1422[[#This Row],[IQ2_Average]]</f>
        <v>30312.5</v>
      </c>
      <c r="E85" s="59" t="str">
        <f>Table5[[#This Row],[Community]]</f>
        <v xml:space="preserve">Eek </v>
      </c>
      <c r="F85" s="122">
        <f>Table1422[[#This Row],[IQ3_Average]]</f>
        <v>50900</v>
      </c>
      <c r="G85" s="59" t="str">
        <f>Table5[[#This Row],[Community]]</f>
        <v xml:space="preserve">Eek </v>
      </c>
      <c r="H85" s="121">
        <f>Table1422[[#This Row],[SNAP_Average]]</f>
        <v>0.28900000000000003</v>
      </c>
      <c r="I85" s="59" t="str">
        <f>Table5[[#This Row],[Community]]</f>
        <v xml:space="preserve">Eek </v>
      </c>
      <c r="J85" s="121">
        <f>Table1422[[#This Row],[Poverty_Average]]</f>
        <v>0.42375000000000002</v>
      </c>
      <c r="K85" s="59" t="str">
        <f>Table5[[#This Row],[Community]]</f>
        <v xml:space="preserve">Eek </v>
      </c>
      <c r="L85" s="121">
        <f>Table1422[[#This Row],[Full Time Employment_Average]]</f>
        <v>0.27399999999999997</v>
      </c>
      <c r="M85" s="59" t="str">
        <f>Table5[[#This Row],[Community]]</f>
        <v xml:space="preserve">Eek </v>
      </c>
      <c r="N85" s="120">
        <f>'Update Information Here'!AL85</f>
        <v>125</v>
      </c>
      <c r="O85" s="59" t="str">
        <f>Table5[[#This Row],[Community]]</f>
        <v xml:space="preserve">Eek </v>
      </c>
      <c r="P85" s="120" t="s">
        <v>433</v>
      </c>
    </row>
    <row r="86" spans="1:16" x14ac:dyDescent="0.25">
      <c r="A86" s="59" t="str">
        <f>Table1422[[#This Row],[Community]]</f>
        <v xml:space="preserve">Egegik </v>
      </c>
      <c r="B86" s="123">
        <f>Table1422[[#This Row],[IQ1_Average]]</f>
        <v>22692</v>
      </c>
      <c r="C86" s="59" t="str">
        <f>Table5[[#This Row],[Community]]</f>
        <v xml:space="preserve">Egegik </v>
      </c>
      <c r="D86" s="123">
        <f>Table1422[[#This Row],[IQ2_Average]]</f>
        <v>32994.75</v>
      </c>
      <c r="E86" s="59" t="str">
        <f>Table5[[#This Row],[Community]]</f>
        <v xml:space="preserve">Egegik </v>
      </c>
      <c r="F86" s="122">
        <f>Table1422[[#This Row],[IQ3_Average]]</f>
        <v>48120</v>
      </c>
      <c r="G86" s="59" t="str">
        <f>Table5[[#This Row],[Community]]</f>
        <v xml:space="preserve">Egegik </v>
      </c>
      <c r="H86" s="121">
        <f>Table1422[[#This Row],[SNAP_Average]]</f>
        <v>0.24525000000000002</v>
      </c>
      <c r="I86" s="59" t="str">
        <f>Table5[[#This Row],[Community]]</f>
        <v xml:space="preserve">Egegik </v>
      </c>
      <c r="J86" s="121">
        <f>Table1422[[#This Row],[Poverty_Average]]</f>
        <v>0.15325</v>
      </c>
      <c r="K86" s="59" t="str">
        <f>Table5[[#This Row],[Community]]</f>
        <v xml:space="preserve">Egegik </v>
      </c>
      <c r="L86" s="121">
        <f>Table1422[[#This Row],[Full Time Employment_Average]]</f>
        <v>0.60650000000000004</v>
      </c>
      <c r="M86" s="59" t="str">
        <f>Table5[[#This Row],[Community]]</f>
        <v xml:space="preserve">Egegik </v>
      </c>
      <c r="N86" s="120">
        <f>'Update Information Here'!AL86</f>
        <v>60</v>
      </c>
      <c r="O86" s="59" t="str">
        <f>Table5[[#This Row],[Community]]</f>
        <v xml:space="preserve">Egegik </v>
      </c>
      <c r="P86" s="120" t="s">
        <v>433</v>
      </c>
    </row>
    <row r="87" spans="1:16" x14ac:dyDescent="0.25">
      <c r="A87" s="59" t="str">
        <f>Table1422[[#This Row],[Community]]</f>
        <v xml:space="preserve">Eielson AFB  </v>
      </c>
      <c r="B87" s="123">
        <f>Table1422[[#This Row],[IQ1_Average]]</f>
        <v>25128.75</v>
      </c>
      <c r="C87" s="59" t="str">
        <f>Table5[[#This Row],[Community]]</f>
        <v xml:space="preserve">Eielson AFB  </v>
      </c>
      <c r="D87" s="123">
        <f>Table1422[[#This Row],[IQ2_Average]]</f>
        <v>39280.75</v>
      </c>
      <c r="E87" s="59" t="str">
        <f>Table5[[#This Row],[Community]]</f>
        <v xml:space="preserve">Eielson AFB  </v>
      </c>
      <c r="F87" s="122">
        <f>Table1422[[#This Row],[IQ3_Average]]</f>
        <v>56824</v>
      </c>
      <c r="G87" s="59" t="str">
        <f>Table5[[#This Row],[Community]]</f>
        <v xml:space="preserve">Eielson AFB  </v>
      </c>
      <c r="H87" s="121">
        <f>Table1422[[#This Row],[SNAP_Average]]</f>
        <v>0.18175000000000002</v>
      </c>
      <c r="I87" s="59" t="str">
        <f>Table5[[#This Row],[Community]]</f>
        <v xml:space="preserve">Eielson AFB  </v>
      </c>
      <c r="J87" s="121">
        <f>Table1422[[#This Row],[Poverty_Average]]</f>
        <v>0.10574999999999998</v>
      </c>
      <c r="K87" s="59" t="str">
        <f>Table5[[#This Row],[Community]]</f>
        <v xml:space="preserve">Eielson AFB  </v>
      </c>
      <c r="L87" s="121">
        <f>Table1422[[#This Row],[Full Time Employment_Average]]</f>
        <v>0.52524999999999999</v>
      </c>
      <c r="M87" s="59" t="str">
        <f>Table5[[#This Row],[Community]]</f>
        <v xml:space="preserve">Eielson AFB  </v>
      </c>
      <c r="N87" s="120">
        <f>'Update Information Here'!AL87</f>
        <v>0</v>
      </c>
      <c r="O87" s="59" t="str">
        <f>Table5[[#This Row],[Community]]</f>
        <v xml:space="preserve">Eielson AFB  </v>
      </c>
      <c r="P87" s="120" t="s">
        <v>432</v>
      </c>
    </row>
    <row r="88" spans="1:16" x14ac:dyDescent="0.25">
      <c r="A88" s="59" t="str">
        <f>Table1422[[#This Row],[Community]]</f>
        <v xml:space="preserve">Ekwok </v>
      </c>
      <c r="B88" s="123">
        <f>Table1422[[#This Row],[IQ1_Average]]</f>
        <v>26035.666666666668</v>
      </c>
      <c r="C88" s="59" t="str">
        <f>Table5[[#This Row],[Community]]</f>
        <v xml:space="preserve">Ekwok </v>
      </c>
      <c r="D88" s="123">
        <f>Table1422[[#This Row],[IQ2_Average]]</f>
        <v>35115</v>
      </c>
      <c r="E88" s="59" t="str">
        <f>Table5[[#This Row],[Community]]</f>
        <v xml:space="preserve">Ekwok </v>
      </c>
      <c r="F88" s="122">
        <f>Table1422[[#This Row],[IQ3_Average]]</f>
        <v>52869</v>
      </c>
      <c r="G88" s="59" t="str">
        <f>Table5[[#This Row],[Community]]</f>
        <v xml:space="preserve">Ekwok </v>
      </c>
      <c r="H88" s="121">
        <f>Table1422[[#This Row],[SNAP_Average]]</f>
        <v>0.28175</v>
      </c>
      <c r="I88" s="59" t="str">
        <f>Table5[[#This Row],[Community]]</f>
        <v xml:space="preserve">Ekwok </v>
      </c>
      <c r="J88" s="121">
        <f>Table1422[[#This Row],[Poverty_Average]]</f>
        <v>0.11324999999999999</v>
      </c>
      <c r="K88" s="59" t="str">
        <f>Table5[[#This Row],[Community]]</f>
        <v xml:space="preserve">Ekwok </v>
      </c>
      <c r="L88" s="121">
        <f>Table1422[[#This Row],[Full Time Employment_Average]]</f>
        <v>0.29099999999999998</v>
      </c>
      <c r="M88" s="59" t="str">
        <f>Table5[[#This Row],[Community]]</f>
        <v xml:space="preserve">Ekwok </v>
      </c>
      <c r="N88" s="120">
        <f>'Update Information Here'!AL88</f>
        <v>50</v>
      </c>
      <c r="O88" s="59" t="str">
        <f>Table5[[#This Row],[Community]]</f>
        <v xml:space="preserve">Ekwok </v>
      </c>
      <c r="P88" s="120" t="s">
        <v>433</v>
      </c>
    </row>
    <row r="89" spans="1:16" x14ac:dyDescent="0.25">
      <c r="A89" s="59" t="str">
        <f>Table1422[[#This Row],[Community]]</f>
        <v xml:space="preserve">Elfin Cove  </v>
      </c>
      <c r="B89" s="123">
        <f>Table1422[[#This Row],[IQ1_Average]]</f>
        <v>18964.5</v>
      </c>
      <c r="C89" s="59" t="str">
        <f>Table5[[#This Row],[Community]]</f>
        <v xml:space="preserve">Elfin Cove  </v>
      </c>
      <c r="D89" s="123">
        <f>Table1422[[#This Row],[IQ2_Average]]</f>
        <v>55222.333333333336</v>
      </c>
      <c r="E89" s="59" t="str">
        <f>Table5[[#This Row],[Community]]</f>
        <v xml:space="preserve">Elfin Cove  </v>
      </c>
      <c r="F89" s="122">
        <f>Table1422[[#This Row],[IQ3_Average]]</f>
        <v>64583.333333333336</v>
      </c>
      <c r="G89" s="59" t="str">
        <f>Table5[[#This Row],[Community]]</f>
        <v xml:space="preserve">Elfin Cove  </v>
      </c>
      <c r="H89" s="121">
        <f>Table1422[[#This Row],[SNAP_Average]]</f>
        <v>0.23949999999999999</v>
      </c>
      <c r="I89" s="59" t="str">
        <f>Table5[[#This Row],[Community]]</f>
        <v xml:space="preserve">Elfin Cove  </v>
      </c>
      <c r="J89" s="121">
        <f>Table1422[[#This Row],[Poverty_Average]]</f>
        <v>0.1295</v>
      </c>
      <c r="K89" s="59" t="str">
        <f>Table5[[#This Row],[Community]]</f>
        <v xml:space="preserve">Elfin Cove  </v>
      </c>
      <c r="L89" s="121">
        <f>Table1422[[#This Row],[Full Time Employment_Average]]</f>
        <v>0.41449999999999992</v>
      </c>
      <c r="M89" s="59" t="str">
        <f>Table5[[#This Row],[Community]]</f>
        <v xml:space="preserve">Elfin Cove  </v>
      </c>
      <c r="N89" s="120">
        <f>'Update Information Here'!AL89</f>
        <v>0</v>
      </c>
      <c r="O89" s="59" t="str">
        <f>Table5[[#This Row],[Community]]</f>
        <v xml:space="preserve">Elfin Cove  </v>
      </c>
      <c r="P89" s="120" t="s">
        <v>432</v>
      </c>
    </row>
    <row r="90" spans="1:16" x14ac:dyDescent="0.25">
      <c r="A90" s="59" t="str">
        <f>Table1422[[#This Row],[Community]]</f>
        <v xml:space="preserve">Elim </v>
      </c>
      <c r="B90" s="123">
        <f>Table1422[[#This Row],[IQ1_Average]]</f>
        <v>44137.25</v>
      </c>
      <c r="C90" s="59" t="str">
        <f>Table5[[#This Row],[Community]]</f>
        <v xml:space="preserve">Elim </v>
      </c>
      <c r="D90" s="123">
        <f>Table1422[[#This Row],[IQ2_Average]]</f>
        <v>56600.5</v>
      </c>
      <c r="E90" s="59" t="str">
        <f>Table5[[#This Row],[Community]]</f>
        <v xml:space="preserve">Elim </v>
      </c>
      <c r="F90" s="122">
        <f>Table1422[[#This Row],[IQ3_Average]]</f>
        <v>52902.666666666664</v>
      </c>
      <c r="G90" s="59" t="str">
        <f>Table5[[#This Row],[Community]]</f>
        <v xml:space="preserve">Elim </v>
      </c>
      <c r="H90" s="121">
        <f>Table1422[[#This Row],[SNAP_Average]]</f>
        <v>0.24399999999999999</v>
      </c>
      <c r="I90" s="59" t="str">
        <f>Table5[[#This Row],[Community]]</f>
        <v xml:space="preserve">Elim </v>
      </c>
      <c r="J90" s="121">
        <f>Table1422[[#This Row],[Poverty_Average]]</f>
        <v>0.17399999999999999</v>
      </c>
      <c r="K90" s="59" t="str">
        <f>Table5[[#This Row],[Community]]</f>
        <v xml:space="preserve">Elim </v>
      </c>
      <c r="L90" s="121">
        <f>Table1422[[#This Row],[Full Time Employment_Average]]</f>
        <v>0.24074999999999999</v>
      </c>
      <c r="M90" s="59" t="str">
        <f>Table5[[#This Row],[Community]]</f>
        <v xml:space="preserve">Elim </v>
      </c>
      <c r="N90" s="120">
        <f>'Update Information Here'!AL90</f>
        <v>95</v>
      </c>
      <c r="O90" s="59" t="str">
        <f>Table5[[#This Row],[Community]]</f>
        <v xml:space="preserve">Elim </v>
      </c>
      <c r="P90" s="120" t="s">
        <v>433</v>
      </c>
    </row>
    <row r="91" spans="1:16" x14ac:dyDescent="0.25">
      <c r="A91" s="59" t="str">
        <f>Table1422[[#This Row],[Community]]</f>
        <v xml:space="preserve">Emmonak </v>
      </c>
      <c r="B91" s="123">
        <f>Table1422[[#This Row],[IQ1_Average]]</f>
        <v>24527.75</v>
      </c>
      <c r="C91" s="59" t="str">
        <f>Table5[[#This Row],[Community]]</f>
        <v xml:space="preserve">Emmonak </v>
      </c>
      <c r="D91" s="123">
        <f>Table1422[[#This Row],[IQ2_Average]]</f>
        <v>40545.75</v>
      </c>
      <c r="E91" s="59" t="str">
        <f>Table5[[#This Row],[Community]]</f>
        <v xml:space="preserve">Emmonak </v>
      </c>
      <c r="F91" s="122">
        <f>Table1422[[#This Row],[IQ3_Average]]</f>
        <v>56652.5</v>
      </c>
      <c r="G91" s="59" t="str">
        <f>Table5[[#This Row],[Community]]</f>
        <v xml:space="preserve">Emmonak </v>
      </c>
      <c r="H91" s="121">
        <f>Table1422[[#This Row],[SNAP_Average]]</f>
        <v>0.29874999999999996</v>
      </c>
      <c r="I91" s="59" t="str">
        <f>Table5[[#This Row],[Community]]</f>
        <v xml:space="preserve">Emmonak </v>
      </c>
      <c r="J91" s="121">
        <f>Table1422[[#This Row],[Poverty_Average]]</f>
        <v>0.1895</v>
      </c>
      <c r="K91" s="59" t="str">
        <f>Table5[[#This Row],[Community]]</f>
        <v xml:space="preserve">Emmonak </v>
      </c>
      <c r="L91" s="121">
        <f>Table1422[[#This Row],[Full Time Employment_Average]]</f>
        <v>0.32524999999999998</v>
      </c>
      <c r="M91" s="59" t="str">
        <f>Table5[[#This Row],[Community]]</f>
        <v xml:space="preserve">Emmonak </v>
      </c>
      <c r="N91" s="120">
        <f>'Update Information Here'!AL91</f>
        <v>100</v>
      </c>
      <c r="O91" s="59" t="str">
        <f>Table5[[#This Row],[Community]]</f>
        <v xml:space="preserve">Emmonak </v>
      </c>
      <c r="P91" s="120" t="s">
        <v>433</v>
      </c>
    </row>
    <row r="92" spans="1:16" x14ac:dyDescent="0.25">
      <c r="A92" s="59" t="str">
        <f>Table1422[[#This Row],[Community]]</f>
        <v xml:space="preserve">Ester  </v>
      </c>
      <c r="B92" s="123">
        <f>Table1422[[#This Row],[IQ1_Average]]</f>
        <v>40377.333333333336</v>
      </c>
      <c r="C92" s="59" t="str">
        <f>Table5[[#This Row],[Community]]</f>
        <v xml:space="preserve">Ester  </v>
      </c>
      <c r="D92" s="123">
        <f>Table1422[[#This Row],[IQ2_Average]]</f>
        <v>54825.666666666664</v>
      </c>
      <c r="E92" s="59" t="str">
        <f>Table5[[#This Row],[Community]]</f>
        <v xml:space="preserve">Ester  </v>
      </c>
      <c r="F92" s="122">
        <f>Table1422[[#This Row],[IQ3_Average]]</f>
        <v>78752.666666666672</v>
      </c>
      <c r="G92" s="59" t="str">
        <f>Table5[[#This Row],[Community]]</f>
        <v xml:space="preserve">Ester  </v>
      </c>
      <c r="H92" s="121">
        <f>Table1422[[#This Row],[SNAP_Average]]</f>
        <v>0.14266666666666666</v>
      </c>
      <c r="I92" s="59" t="str">
        <f>Table5[[#This Row],[Community]]</f>
        <v xml:space="preserve">Ester  </v>
      </c>
      <c r="J92" s="121">
        <f>Table1422[[#This Row],[Poverty_Average]]</f>
        <v>8.533333333333333E-2</v>
      </c>
      <c r="K92" s="59" t="str">
        <f>Table5[[#This Row],[Community]]</f>
        <v xml:space="preserve">Ester  </v>
      </c>
      <c r="L92" s="121">
        <f>Table1422[[#This Row],[Full Time Employment_Average]]</f>
        <v>0.40499999999999997</v>
      </c>
      <c r="M92" s="59" t="str">
        <f>Table5[[#This Row],[Community]]</f>
        <v xml:space="preserve">Ester  </v>
      </c>
      <c r="N92" s="120">
        <f>'Update Information Here'!AL92</f>
        <v>0</v>
      </c>
      <c r="O92" s="59" t="str">
        <f>Table5[[#This Row],[Community]]</f>
        <v xml:space="preserve">Ester  </v>
      </c>
      <c r="P92" s="120" t="s">
        <v>432</v>
      </c>
    </row>
    <row r="93" spans="1:16" x14ac:dyDescent="0.25">
      <c r="A93" s="59" t="str">
        <f>Table1422[[#This Row],[Community]]</f>
        <v xml:space="preserve">Eureka Roadhouse  </v>
      </c>
      <c r="B93" s="123">
        <f>Table1422[[#This Row],[IQ1_Average]]</f>
        <v>34806.5</v>
      </c>
      <c r="C93" s="59" t="str">
        <f>Table5[[#This Row],[Community]]</f>
        <v xml:space="preserve">Eureka Roadhouse  </v>
      </c>
      <c r="D93" s="123">
        <f>Table1422[[#This Row],[IQ2_Average]]</f>
        <v>40859.5</v>
      </c>
      <c r="E93" s="59" t="str">
        <f>Table5[[#This Row],[Community]]</f>
        <v xml:space="preserve">Eureka Roadhouse  </v>
      </c>
      <c r="F93" s="122">
        <f>Table1422[[#This Row],[IQ3_Average]]</f>
        <v>52561</v>
      </c>
      <c r="G93" s="59" t="str">
        <f>Table5[[#This Row],[Community]]</f>
        <v xml:space="preserve">Eureka Roadhouse  </v>
      </c>
      <c r="H93" s="121">
        <f>Table1422[[#This Row],[SNAP_Average]]</f>
        <v>0</v>
      </c>
      <c r="I93" s="59" t="str">
        <f>Table5[[#This Row],[Community]]</f>
        <v xml:space="preserve">Eureka Roadhouse  </v>
      </c>
      <c r="J93" s="121">
        <f>Table1422[[#This Row],[Poverty_Average]]</f>
        <v>0</v>
      </c>
      <c r="K93" s="59" t="str">
        <f>Table5[[#This Row],[Community]]</f>
        <v xml:space="preserve">Eureka Roadhouse  </v>
      </c>
      <c r="L93" s="121">
        <f>Table1422[[#This Row],[Full Time Employment_Average]]</f>
        <v>0.35700000000000004</v>
      </c>
      <c r="M93" s="59" t="str">
        <f>Table5[[#This Row],[Community]]</f>
        <v xml:space="preserve">Eureka Roadhouse  </v>
      </c>
      <c r="N93" s="120">
        <f>'Update Information Here'!AL93</f>
        <v>0</v>
      </c>
      <c r="O93" s="59" t="str">
        <f>Table5[[#This Row],[Community]]</f>
        <v xml:space="preserve">Eureka Roadhouse  </v>
      </c>
      <c r="P93" s="120" t="s">
        <v>432</v>
      </c>
    </row>
    <row r="94" spans="1:16" x14ac:dyDescent="0.25">
      <c r="A94" s="59" t="str">
        <f>Table1422[[#This Row],[Community]]</f>
        <v xml:space="preserve">Evansville  </v>
      </c>
      <c r="B94" s="123">
        <f>Table1422[[#This Row],[IQ1_Average]]</f>
        <v>22250</v>
      </c>
      <c r="C94" s="59" t="str">
        <f>Table5[[#This Row],[Community]]</f>
        <v xml:space="preserve">Evansville  </v>
      </c>
      <c r="D94" s="123">
        <f>Table1422[[#This Row],[IQ2_Average]]</f>
        <v>80000</v>
      </c>
      <c r="E94" s="59" t="str">
        <f>Table5[[#This Row],[Community]]</f>
        <v xml:space="preserve">Evansville  </v>
      </c>
      <c r="F94" s="122">
        <f>Table1422[[#This Row],[IQ3_Average]]</f>
        <v>78625</v>
      </c>
      <c r="G94" s="59" t="str">
        <f>Table5[[#This Row],[Community]]</f>
        <v xml:space="preserve">Evansville  </v>
      </c>
      <c r="H94" s="121">
        <f>Table1422[[#This Row],[SNAP_Average]]</f>
        <v>0.1</v>
      </c>
      <c r="I94" s="59" t="str">
        <f>Table5[[#This Row],[Community]]</f>
        <v xml:space="preserve">Evansville  </v>
      </c>
      <c r="J94" s="121">
        <f>Table1422[[#This Row],[Poverty_Average]]</f>
        <v>0</v>
      </c>
      <c r="K94" s="59" t="str">
        <f>Table5[[#This Row],[Community]]</f>
        <v xml:space="preserve">Evansville  </v>
      </c>
      <c r="L94" s="121">
        <f>Table1422[[#This Row],[Full Time Employment_Average]]</f>
        <v>0.75974999999999993</v>
      </c>
      <c r="M94" s="59" t="str">
        <f>Table5[[#This Row],[Community]]</f>
        <v xml:space="preserve">Evansville  </v>
      </c>
      <c r="N94" s="120">
        <f>'Update Information Here'!AL94</f>
        <v>0</v>
      </c>
      <c r="O94" s="59" t="str">
        <f>Table5[[#This Row],[Community]]</f>
        <v xml:space="preserve">Evansville  </v>
      </c>
      <c r="P94" s="120" t="s">
        <v>432</v>
      </c>
    </row>
    <row r="95" spans="1:16" x14ac:dyDescent="0.25">
      <c r="A95" s="59" t="str">
        <f>Table1422[[#This Row],[Community]]</f>
        <v xml:space="preserve">Excursion Inlet  </v>
      </c>
      <c r="B95" s="123">
        <f>Table1422[[#This Row],[IQ1_Average]]</f>
        <v>23536</v>
      </c>
      <c r="C95" s="59" t="str">
        <f>Table5[[#This Row],[Community]]</f>
        <v xml:space="preserve">Excursion Inlet  </v>
      </c>
      <c r="D95" s="123">
        <f>Table1422[[#This Row],[IQ2_Average]]</f>
        <v>35434.5</v>
      </c>
      <c r="E95" s="59" t="str">
        <f>Table5[[#This Row],[Community]]</f>
        <v xml:space="preserve">Excursion Inlet  </v>
      </c>
      <c r="F95" s="122">
        <f>Table1422[[#This Row],[IQ3_Average]]</f>
        <v>56367.5</v>
      </c>
      <c r="G95" s="59" t="str">
        <f>Table5[[#This Row],[Community]]</f>
        <v xml:space="preserve">Excursion Inlet  </v>
      </c>
      <c r="H95" s="121">
        <f>Table1422[[#This Row],[SNAP_Average]]</f>
        <v>0.25800000000000001</v>
      </c>
      <c r="I95" s="59" t="str">
        <f>Table5[[#This Row],[Community]]</f>
        <v xml:space="preserve">Excursion Inlet  </v>
      </c>
      <c r="J95" s="121">
        <f>Table1422[[#This Row],[Poverty_Average]]</f>
        <v>5.7000000000000002E-2</v>
      </c>
      <c r="K95" s="59" t="str">
        <f>Table5[[#This Row],[Community]]</f>
        <v xml:space="preserve">Excursion Inlet  </v>
      </c>
      <c r="L95" s="121">
        <f>Table1422[[#This Row],[Full Time Employment_Average]]</f>
        <v>0.627</v>
      </c>
      <c r="M95" s="59" t="str">
        <f>Table5[[#This Row],[Community]]</f>
        <v xml:space="preserve">Excursion Inlet  </v>
      </c>
      <c r="N95" s="120">
        <f>'Update Information Here'!AL95</f>
        <v>0</v>
      </c>
      <c r="O95" s="59" t="str">
        <f>Table5[[#This Row],[Community]]</f>
        <v xml:space="preserve">Excursion Inlet  </v>
      </c>
      <c r="P95" s="120" t="s">
        <v>432</v>
      </c>
    </row>
    <row r="96" spans="1:16" x14ac:dyDescent="0.25">
      <c r="A96" s="59" t="str">
        <f>Table1422[[#This Row],[Community]]</f>
        <v xml:space="preserve">Fairbanks </v>
      </c>
      <c r="B96" s="123">
        <f>Table1422[[#This Row],[IQ1_Average]]</f>
        <v>33642</v>
      </c>
      <c r="C96" s="59" t="str">
        <f>Table5[[#This Row],[Community]]</f>
        <v xml:space="preserve">Fairbanks </v>
      </c>
      <c r="D96" s="123">
        <f>Table1422[[#This Row],[IQ2_Average]]</f>
        <v>48498</v>
      </c>
      <c r="E96" s="59" t="str">
        <f>Table5[[#This Row],[Community]]</f>
        <v xml:space="preserve">Fairbanks </v>
      </c>
      <c r="F96" s="122">
        <f>Table1422[[#This Row],[IQ3_Average]]</f>
        <v>75592</v>
      </c>
      <c r="G96" s="59" t="str">
        <f>Table5[[#This Row],[Community]]</f>
        <v xml:space="preserve">Fairbanks </v>
      </c>
      <c r="H96" s="121">
        <f>Table1422[[#This Row],[SNAP_Average]]</f>
        <v>7.5999999999999998E-2</v>
      </c>
      <c r="I96" s="59" t="str">
        <f>Table5[[#This Row],[Community]]</f>
        <v xml:space="preserve">Fairbanks </v>
      </c>
      <c r="J96" s="121">
        <f>Table1422[[#This Row],[Poverty_Average]]</f>
        <v>9.8333333333333342E-2</v>
      </c>
      <c r="K96" s="59" t="str">
        <f>Table5[[#This Row],[Community]]</f>
        <v xml:space="preserve">Fairbanks </v>
      </c>
      <c r="L96" s="121">
        <f>Table1422[[#This Row],[Full Time Employment_Average]]</f>
        <v>0.56825000000000003</v>
      </c>
      <c r="M96" s="59" t="str">
        <f>Table5[[#This Row],[Community]]</f>
        <v xml:space="preserve">Fairbanks </v>
      </c>
      <c r="N96" s="120">
        <f>'Update Information Here'!AL96</f>
        <v>0</v>
      </c>
      <c r="O96" s="59" t="str">
        <f>Table5[[#This Row],[Community]]</f>
        <v xml:space="preserve">Fairbanks </v>
      </c>
      <c r="P96" s="120" t="s">
        <v>432</v>
      </c>
    </row>
    <row r="97" spans="1:16" x14ac:dyDescent="0.25">
      <c r="A97" s="59" t="str">
        <f>Table1422[[#This Row],[Community]]</f>
        <v xml:space="preserve">False Pass </v>
      </c>
      <c r="B97" s="123">
        <f>Table1422[[#This Row],[IQ1_Average]]</f>
        <v>36608.5</v>
      </c>
      <c r="C97" s="59" t="str">
        <f>Table5[[#This Row],[Community]]</f>
        <v xml:space="preserve">False Pass </v>
      </c>
      <c r="D97" s="123">
        <f>Table1422[[#This Row],[IQ2_Average]]</f>
        <v>56319.25</v>
      </c>
      <c r="E97" s="59" t="str">
        <f>Table5[[#This Row],[Community]]</f>
        <v xml:space="preserve">False Pass </v>
      </c>
      <c r="F97" s="122">
        <f>Table1422[[#This Row],[IQ3_Average]]</f>
        <v>87388.75</v>
      </c>
      <c r="G97" s="59" t="str">
        <f>Table5[[#This Row],[Community]]</f>
        <v xml:space="preserve">False Pass </v>
      </c>
      <c r="H97" s="121">
        <f>Table1422[[#This Row],[SNAP_Average]]</f>
        <v>3.9750000000000001E-2</v>
      </c>
      <c r="I97" s="59" t="str">
        <f>Table5[[#This Row],[Community]]</f>
        <v xml:space="preserve">False Pass </v>
      </c>
      <c r="J97" s="121">
        <f>Table1422[[#This Row],[Poverty_Average]]</f>
        <v>5.6000000000000001E-2</v>
      </c>
      <c r="K97" s="59" t="str">
        <f>Table5[[#This Row],[Community]]</f>
        <v xml:space="preserve">False Pass </v>
      </c>
      <c r="L97" s="121">
        <f>Table1422[[#This Row],[Full Time Employment_Average]]</f>
        <v>0.42125000000000001</v>
      </c>
      <c r="M97" s="59" t="str">
        <f>Table5[[#This Row],[Community]]</f>
        <v xml:space="preserve">False Pass </v>
      </c>
      <c r="N97" s="120">
        <f>'Update Information Here'!AL97</f>
        <v>0</v>
      </c>
      <c r="O97" s="59" t="str">
        <f>Table5[[#This Row],[Community]]</f>
        <v xml:space="preserve">False Pass </v>
      </c>
      <c r="P97" s="120" t="s">
        <v>432</v>
      </c>
    </row>
    <row r="98" spans="1:16" x14ac:dyDescent="0.25">
      <c r="A98" s="59" t="str">
        <f>Table1422[[#This Row],[Community]]</f>
        <v xml:space="preserve">Farm Loop  </v>
      </c>
      <c r="B98" s="123">
        <f>Table1422[[#This Row],[IQ1_Average]]</f>
        <v>45576.5</v>
      </c>
      <c r="C98" s="59" t="str">
        <f>Table5[[#This Row],[Community]]</f>
        <v xml:space="preserve">Farm Loop  </v>
      </c>
      <c r="D98" s="123">
        <f>Table1422[[#This Row],[IQ2_Average]]</f>
        <v>69995.25</v>
      </c>
      <c r="E98" s="59" t="str">
        <f>Table5[[#This Row],[Community]]</f>
        <v xml:space="preserve">Farm Loop  </v>
      </c>
      <c r="F98" s="122">
        <f>Table1422[[#This Row],[IQ3_Average]]</f>
        <v>107239.5</v>
      </c>
      <c r="G98" s="59" t="str">
        <f>Table5[[#This Row],[Community]]</f>
        <v xml:space="preserve">Farm Loop  </v>
      </c>
      <c r="H98" s="121">
        <f>Table1422[[#This Row],[SNAP_Average]]</f>
        <v>6.2E-2</v>
      </c>
      <c r="I98" s="59" t="str">
        <f>Table5[[#This Row],[Community]]</f>
        <v xml:space="preserve">Farm Loop  </v>
      </c>
      <c r="J98" s="121">
        <f>Table1422[[#This Row],[Poverty_Average]]</f>
        <v>6.0499999999999998E-2</v>
      </c>
      <c r="K98" s="59" t="str">
        <f>Table5[[#This Row],[Community]]</f>
        <v xml:space="preserve">Farm Loop  </v>
      </c>
      <c r="L98" s="121">
        <f>Table1422[[#This Row],[Full Time Employment_Average]]</f>
        <v>0.55325000000000002</v>
      </c>
      <c r="M98" s="59" t="str">
        <f>Table5[[#This Row],[Community]]</f>
        <v xml:space="preserve">Farm Loop  </v>
      </c>
      <c r="N98" s="120">
        <f>'Update Information Here'!AL98</f>
        <v>0</v>
      </c>
      <c r="O98" s="59" t="str">
        <f>Table5[[#This Row],[Community]]</f>
        <v xml:space="preserve">Farm Loop  </v>
      </c>
      <c r="P98" s="120" t="s">
        <v>432</v>
      </c>
    </row>
    <row r="99" spans="1:16" x14ac:dyDescent="0.25">
      <c r="A99" s="59" t="str">
        <f>Table1422[[#This Row],[Community]]</f>
        <v xml:space="preserve">Farmers Loop  </v>
      </c>
      <c r="B99" s="123">
        <f>Table1422[[#This Row],[IQ1_Average]]</f>
        <v>39166</v>
      </c>
      <c r="C99" s="59" t="str">
        <f>Table5[[#This Row],[Community]]</f>
        <v xml:space="preserve">Farmers Loop  </v>
      </c>
      <c r="D99" s="123">
        <f>Table1422[[#This Row],[IQ2_Average]]</f>
        <v>65211.666666666664</v>
      </c>
      <c r="E99" s="59" t="str">
        <f>Table5[[#This Row],[Community]]</f>
        <v xml:space="preserve">Farmers Loop  </v>
      </c>
      <c r="F99" s="122">
        <f>Table1422[[#This Row],[IQ3_Average]]</f>
        <v>109878.66666666667</v>
      </c>
      <c r="G99" s="59" t="str">
        <f>Table5[[#This Row],[Community]]</f>
        <v xml:space="preserve">Farmers Loop  </v>
      </c>
      <c r="H99" s="121">
        <f>Table1422[[#This Row],[SNAP_Average]]</f>
        <v>0.29849999999999999</v>
      </c>
      <c r="I99" s="59" t="str">
        <f>Table5[[#This Row],[Community]]</f>
        <v xml:space="preserve">Farmers Loop  </v>
      </c>
      <c r="J99" s="121">
        <f>Table1422[[#This Row],[Poverty_Average]]</f>
        <v>0.28999999999999998</v>
      </c>
      <c r="K99" s="59" t="str">
        <f>Table5[[#This Row],[Community]]</f>
        <v xml:space="preserve">Farmers Loop  </v>
      </c>
      <c r="L99" s="121">
        <f>Table1422[[#This Row],[Full Time Employment_Average]]</f>
        <v>0.50700000000000001</v>
      </c>
      <c r="M99" s="59" t="str">
        <f>Table5[[#This Row],[Community]]</f>
        <v xml:space="preserve">Farmers Loop  </v>
      </c>
      <c r="N99" s="120">
        <f>'Update Information Here'!AL99</f>
        <v>0</v>
      </c>
      <c r="O99" s="59" t="str">
        <f>Table5[[#This Row],[Community]]</f>
        <v xml:space="preserve">Farmers Loop  </v>
      </c>
      <c r="P99" s="120" t="s">
        <v>432</v>
      </c>
    </row>
    <row r="100" spans="1:16" x14ac:dyDescent="0.25">
      <c r="A100" s="59" t="str">
        <f>Table1422[[#This Row],[Community]]</f>
        <v xml:space="preserve">Ferry  </v>
      </c>
      <c r="B100" s="123">
        <f>Table1422[[#This Row],[IQ1_Average]]</f>
        <v>49745.5</v>
      </c>
      <c r="C100" s="59" t="str">
        <f>Table5[[#This Row],[Community]]</f>
        <v xml:space="preserve">Ferry  </v>
      </c>
      <c r="D100" s="123">
        <f>Table1422[[#This Row],[IQ2_Average]]</f>
        <v>75298.5</v>
      </c>
      <c r="E100" s="59" t="str">
        <f>Table5[[#This Row],[Community]]</f>
        <v xml:space="preserve">Ferry  </v>
      </c>
      <c r="F100" s="122">
        <f>Table1422[[#This Row],[IQ3_Average]]</f>
        <v>109670.5</v>
      </c>
      <c r="G100" s="59" t="str">
        <f>Table5[[#This Row],[Community]]</f>
        <v xml:space="preserve">Ferry  </v>
      </c>
      <c r="H100" s="121">
        <f>Table1422[[#This Row],[SNAP_Average]]</f>
        <v>0.28974999999999995</v>
      </c>
      <c r="I100" s="59" t="str">
        <f>Table5[[#This Row],[Community]]</f>
        <v xml:space="preserve">Ferry  </v>
      </c>
      <c r="J100" s="121">
        <f>Table1422[[#This Row],[Poverty_Average]]</f>
        <v>0.27975</v>
      </c>
      <c r="K100" s="59" t="str">
        <f>Table5[[#This Row],[Community]]</f>
        <v xml:space="preserve">Ferry  </v>
      </c>
      <c r="L100" s="121">
        <f>Table1422[[#This Row],[Full Time Employment_Average]]</f>
        <v>0.42133333333333334</v>
      </c>
      <c r="M100" s="59" t="str">
        <f>Table5[[#This Row],[Community]]</f>
        <v xml:space="preserve">Ferry  </v>
      </c>
      <c r="N100" s="120">
        <f>'Update Information Here'!AL100</f>
        <v>0</v>
      </c>
      <c r="O100" s="59" t="str">
        <f>Table5[[#This Row],[Community]]</f>
        <v xml:space="preserve">Ferry  </v>
      </c>
      <c r="P100" s="120" t="s">
        <v>432</v>
      </c>
    </row>
    <row r="101" spans="1:16" x14ac:dyDescent="0.25">
      <c r="A101" s="59" t="str">
        <f>Table1422[[#This Row],[Community]]</f>
        <v xml:space="preserve">Fishhook  </v>
      </c>
      <c r="B101" s="123">
        <f>Table1422[[#This Row],[IQ1_Average]]</f>
        <v>46033</v>
      </c>
      <c r="C101" s="59" t="str">
        <f>Table5[[#This Row],[Community]]</f>
        <v xml:space="preserve">Fishhook  </v>
      </c>
      <c r="D101" s="123">
        <f>Table1422[[#This Row],[IQ2_Average]]</f>
        <v>78044</v>
      </c>
      <c r="E101" s="59" t="str">
        <f>Table5[[#This Row],[Community]]</f>
        <v xml:space="preserve">Fishhook  </v>
      </c>
      <c r="F101" s="122">
        <f>Table1422[[#This Row],[IQ3_Average]]</f>
        <v>113697</v>
      </c>
      <c r="G101" s="59" t="str">
        <f>Table5[[#This Row],[Community]]</f>
        <v xml:space="preserve">Fishhook  </v>
      </c>
      <c r="H101" s="121">
        <f>Table1422[[#This Row],[SNAP_Average]]</f>
        <v>2.5333333333333336E-2</v>
      </c>
      <c r="I101" s="59" t="str">
        <f>Table5[[#This Row],[Community]]</f>
        <v xml:space="preserve">Fishhook  </v>
      </c>
      <c r="J101" s="121">
        <f>Table1422[[#This Row],[Poverty_Average]]</f>
        <v>3.1333333333333331E-2</v>
      </c>
      <c r="K101" s="59" t="str">
        <f>Table5[[#This Row],[Community]]</f>
        <v xml:space="preserve">Fishhook  </v>
      </c>
      <c r="L101" s="121">
        <f>Table1422[[#This Row],[Full Time Employment_Average]]</f>
        <v>0.39566666666666667</v>
      </c>
      <c r="M101" s="59" t="str">
        <f>Table5[[#This Row],[Community]]</f>
        <v xml:space="preserve">Fishhook  </v>
      </c>
      <c r="N101" s="120">
        <f>'Update Information Here'!AL101</f>
        <v>0</v>
      </c>
      <c r="O101" s="59" t="str">
        <f>Table5[[#This Row],[Community]]</f>
        <v xml:space="preserve">Fishhook  </v>
      </c>
      <c r="P101" s="120" t="s">
        <v>432</v>
      </c>
    </row>
    <row r="102" spans="1:16" x14ac:dyDescent="0.25">
      <c r="A102" s="59" t="str">
        <f>Table1422[[#This Row],[Community]]</f>
        <v xml:space="preserve">Flat  </v>
      </c>
      <c r="B102" s="123">
        <f>Table1422[[#This Row],[IQ1_Average]]</f>
        <v>42863.5</v>
      </c>
      <c r="C102" s="59" t="str">
        <f>Table5[[#This Row],[Community]]</f>
        <v xml:space="preserve">Flat  </v>
      </c>
      <c r="D102" s="123">
        <f>Table1422[[#This Row],[IQ2_Average]]</f>
        <v>75963.5</v>
      </c>
      <c r="E102" s="59" t="str">
        <f>Table5[[#This Row],[Community]]</f>
        <v xml:space="preserve">Flat  </v>
      </c>
      <c r="F102" s="122">
        <f>Table1422[[#This Row],[IQ3_Average]]</f>
        <v>133479</v>
      </c>
      <c r="G102" s="59" t="str">
        <f>Table5[[#This Row],[Community]]</f>
        <v xml:space="preserve">Flat  </v>
      </c>
      <c r="H102" s="121">
        <f>Table1422[[#This Row],[SNAP_Average]]</f>
        <v>2.35E-2</v>
      </c>
      <c r="I102" s="59" t="str">
        <f>Table5[[#This Row],[Community]]</f>
        <v xml:space="preserve">Flat  </v>
      </c>
      <c r="J102" s="121">
        <f>Table1422[[#This Row],[Poverty_Average]]</f>
        <v>3.2500000000000001E-2</v>
      </c>
      <c r="K102" s="59" t="str">
        <f>Table5[[#This Row],[Community]]</f>
        <v xml:space="preserve">Flat  </v>
      </c>
      <c r="L102" s="121">
        <f>Table1422[[#This Row],[Full Time Employment_Average]]</f>
        <v>0.93700000000000006</v>
      </c>
      <c r="M102" s="59" t="str">
        <f>Table5[[#This Row],[Community]]</f>
        <v xml:space="preserve">Flat  </v>
      </c>
      <c r="N102" s="120">
        <f>'Update Information Here'!AL102</f>
        <v>0</v>
      </c>
      <c r="O102" s="59" t="str">
        <f>Table5[[#This Row],[Community]]</f>
        <v xml:space="preserve">Flat  </v>
      </c>
      <c r="P102" s="120" t="s">
        <v>432</v>
      </c>
    </row>
    <row r="103" spans="1:16" x14ac:dyDescent="0.25">
      <c r="A103" s="59" t="str">
        <f>Table1422[[#This Row],[Community]]</f>
        <v xml:space="preserve">Fort Greely  </v>
      </c>
      <c r="B103" s="123">
        <f>Table1422[[#This Row],[IQ1_Average]]</f>
        <v>26699</v>
      </c>
      <c r="C103" s="59" t="str">
        <f>Table5[[#This Row],[Community]]</f>
        <v xml:space="preserve">Fort Greely  </v>
      </c>
      <c r="D103" s="123">
        <f>Table1422[[#This Row],[IQ2_Average]]</f>
        <v>33796.333333333336</v>
      </c>
      <c r="E103" s="59" t="str">
        <f>Table5[[#This Row],[Community]]</f>
        <v xml:space="preserve">Fort Greely  </v>
      </c>
      <c r="F103" s="122">
        <f>Table1422[[#This Row],[IQ3_Average]]</f>
        <v>46675</v>
      </c>
      <c r="G103" s="59" t="str">
        <f>Table5[[#This Row],[Community]]</f>
        <v xml:space="preserve">Fort Greely  </v>
      </c>
      <c r="H103" s="121">
        <f>Table1422[[#This Row],[SNAP_Average]]</f>
        <v>0.11533333333333334</v>
      </c>
      <c r="I103" s="59" t="str">
        <f>Table5[[#This Row],[Community]]</f>
        <v xml:space="preserve">Fort Greely  </v>
      </c>
      <c r="J103" s="121">
        <f>Table1422[[#This Row],[Poverty_Average]]</f>
        <v>6.4000000000000001E-2</v>
      </c>
      <c r="K103" s="59" t="str">
        <f>Table5[[#This Row],[Community]]</f>
        <v xml:space="preserve">Fort Greely  </v>
      </c>
      <c r="L103" s="121">
        <f>Table1422[[#This Row],[Full Time Employment_Average]]</f>
        <v>0.7054999999999999</v>
      </c>
      <c r="M103" s="59" t="str">
        <f>Table5[[#This Row],[Community]]</f>
        <v xml:space="preserve">Fort Greely  </v>
      </c>
      <c r="N103" s="120">
        <f>'Update Information Here'!AL103</f>
        <v>0</v>
      </c>
      <c r="O103" s="59" t="str">
        <f>Table5[[#This Row],[Community]]</f>
        <v xml:space="preserve">Fort Greely  </v>
      </c>
      <c r="P103" s="120" t="s">
        <v>432</v>
      </c>
    </row>
    <row r="104" spans="1:16" x14ac:dyDescent="0.25">
      <c r="A104" s="59" t="str">
        <f>Table1422[[#This Row],[Community]]</f>
        <v xml:space="preserve">Fort Yukon </v>
      </c>
      <c r="B104" s="123">
        <f>Table1422[[#This Row],[IQ1_Average]]</f>
        <v>16523</v>
      </c>
      <c r="C104" s="59" t="str">
        <f>Table5[[#This Row],[Community]]</f>
        <v xml:space="preserve">Fort Yukon </v>
      </c>
      <c r="D104" s="123">
        <f>Table1422[[#This Row],[IQ2_Average]]</f>
        <v>28361.333333333332</v>
      </c>
      <c r="E104" s="59" t="str">
        <f>Table5[[#This Row],[Community]]</f>
        <v xml:space="preserve">Fort Yukon </v>
      </c>
      <c r="F104" s="122">
        <f>Table1422[[#This Row],[IQ3_Average]]</f>
        <v>47085</v>
      </c>
      <c r="G104" s="59" t="str">
        <f>Table5[[#This Row],[Community]]</f>
        <v xml:space="preserve">Fort Yukon </v>
      </c>
      <c r="H104" s="121">
        <f>Table1422[[#This Row],[SNAP_Average]]</f>
        <v>0.19224999999999998</v>
      </c>
      <c r="I104" s="59" t="str">
        <f>Table5[[#This Row],[Community]]</f>
        <v xml:space="preserve">Fort Yukon </v>
      </c>
      <c r="J104" s="121">
        <f>Table1422[[#This Row],[Poverty_Average]]</f>
        <v>0.11749999999999999</v>
      </c>
      <c r="K104" s="59" t="str">
        <f>Table5[[#This Row],[Community]]</f>
        <v xml:space="preserve">Fort Yukon </v>
      </c>
      <c r="L104" s="121">
        <f>Table1422[[#This Row],[Full Time Employment_Average]]</f>
        <v>0.49524999999999997</v>
      </c>
      <c r="M104" s="59" t="str">
        <f>Table5[[#This Row],[Community]]</f>
        <v xml:space="preserve">Fort Yukon </v>
      </c>
      <c r="N104" s="120">
        <f>'Update Information Here'!AL104</f>
        <v>135.93</v>
      </c>
      <c r="O104" s="59" t="str">
        <f>Table5[[#This Row],[Community]]</f>
        <v xml:space="preserve">Fort Yukon </v>
      </c>
      <c r="P104" s="120" t="s">
        <v>433</v>
      </c>
    </row>
    <row r="105" spans="1:16" x14ac:dyDescent="0.25">
      <c r="A105" s="59" t="str">
        <f>Table1422[[#This Row],[Community]]</f>
        <v xml:space="preserve">Four Mile Road  </v>
      </c>
      <c r="B105" s="123">
        <f>Table1422[[#This Row],[IQ1_Average]]</f>
        <v>10800</v>
      </c>
      <c r="C105" s="59" t="str">
        <f>Table5[[#This Row],[Community]]</f>
        <v xml:space="preserve">Four Mile Road  </v>
      </c>
      <c r="D105" s="123">
        <f>Table1422[[#This Row],[IQ2_Average]]</f>
        <v>21000</v>
      </c>
      <c r="E105" s="59" t="str">
        <f>Table5[[#This Row],[Community]]</f>
        <v xml:space="preserve">Four Mile Road  </v>
      </c>
      <c r="F105" s="122">
        <f>Table1422[[#This Row],[IQ3_Average]]</f>
        <v>44313</v>
      </c>
      <c r="G105" s="59" t="str">
        <f>Table5[[#This Row],[Community]]</f>
        <v xml:space="preserve">Four Mile Road  </v>
      </c>
      <c r="H105" s="121">
        <f>Table1422[[#This Row],[SNAP_Average]]</f>
        <v>0.10949999999999999</v>
      </c>
      <c r="I105" s="59" t="str">
        <f>Table5[[#This Row],[Community]]</f>
        <v xml:space="preserve">Four Mile Road  </v>
      </c>
      <c r="J105" s="121">
        <f>Table1422[[#This Row],[Poverty_Average]]</f>
        <v>6.6500000000000004E-2</v>
      </c>
      <c r="K105" s="59" t="str">
        <f>Table5[[#This Row],[Community]]</f>
        <v xml:space="preserve">Four Mile Road  </v>
      </c>
      <c r="L105" s="121">
        <f>Table1422[[#This Row],[Full Time Employment_Average]]</f>
        <v>0.75</v>
      </c>
      <c r="M105" s="59" t="str">
        <f>Table5[[#This Row],[Community]]</f>
        <v xml:space="preserve">Four Mile Road  </v>
      </c>
      <c r="N105" s="120">
        <f>'Update Information Here'!AL105</f>
        <v>0</v>
      </c>
      <c r="O105" s="59" t="str">
        <f>Table5[[#This Row],[Community]]</f>
        <v xml:space="preserve">Four Mile Road  </v>
      </c>
      <c r="P105" s="120" t="s">
        <v>432</v>
      </c>
    </row>
    <row r="106" spans="1:16" x14ac:dyDescent="0.25">
      <c r="A106" s="59" t="str">
        <f>Table1422[[#This Row],[Community]]</f>
        <v xml:space="preserve">Fox  </v>
      </c>
      <c r="B106" s="123">
        <f>Table1422[[#This Row],[IQ1_Average]]</f>
        <v>35566.5</v>
      </c>
      <c r="C106" s="59" t="str">
        <f>Table5[[#This Row],[Community]]</f>
        <v xml:space="preserve">Fox  </v>
      </c>
      <c r="D106" s="123">
        <f>Table1422[[#This Row],[IQ2_Average]]</f>
        <v>50198.5</v>
      </c>
      <c r="E106" s="59" t="str">
        <f>Table5[[#This Row],[Community]]</f>
        <v xml:space="preserve">Fox  </v>
      </c>
      <c r="F106" s="122">
        <f>Table1422[[#This Row],[IQ3_Average]]</f>
        <v>73159.5</v>
      </c>
      <c r="G106" s="59" t="str">
        <f>Table5[[#This Row],[Community]]</f>
        <v xml:space="preserve">Fox  </v>
      </c>
      <c r="H106" s="121">
        <f>Table1422[[#This Row],[SNAP_Average]]</f>
        <v>3.3999999999999996E-2</v>
      </c>
      <c r="I106" s="59" t="str">
        <f>Table5[[#This Row],[Community]]</f>
        <v xml:space="preserve">Fox  </v>
      </c>
      <c r="J106" s="121">
        <f>Table1422[[#This Row],[Poverty_Average]]</f>
        <v>4.933333333333334E-2</v>
      </c>
      <c r="K106" s="59" t="str">
        <f>Table5[[#This Row],[Community]]</f>
        <v xml:space="preserve">Fox  </v>
      </c>
      <c r="L106" s="121">
        <f>Table1422[[#This Row],[Full Time Employment_Average]]</f>
        <v>0.59200000000000008</v>
      </c>
      <c r="M106" s="59" t="str">
        <f>Table5[[#This Row],[Community]]</f>
        <v xml:space="preserve">Fox  </v>
      </c>
      <c r="N106" s="120">
        <f>'Update Information Here'!AL106</f>
        <v>0</v>
      </c>
      <c r="O106" s="59" t="str">
        <f>Table5[[#This Row],[Community]]</f>
        <v xml:space="preserve">Fox  </v>
      </c>
      <c r="P106" s="120" t="s">
        <v>432</v>
      </c>
    </row>
    <row r="107" spans="1:16" x14ac:dyDescent="0.25">
      <c r="A107" s="59" t="str">
        <f>Table1422[[#This Row],[Community]]</f>
        <v xml:space="preserve">Fox River  </v>
      </c>
      <c r="B107" s="123">
        <f>Table1422[[#This Row],[IQ1_Average]]</f>
        <v>28231.75</v>
      </c>
      <c r="C107" s="59" t="str">
        <f>Table5[[#This Row],[Community]]</f>
        <v xml:space="preserve">Fox River  </v>
      </c>
      <c r="D107" s="123">
        <f>Table1422[[#This Row],[IQ2_Average]]</f>
        <v>44732.75</v>
      </c>
      <c r="E107" s="59" t="str">
        <f>Table5[[#This Row],[Community]]</f>
        <v xml:space="preserve">Fox River  </v>
      </c>
      <c r="F107" s="122">
        <f>Table1422[[#This Row],[IQ3_Average]]</f>
        <v>64102.25</v>
      </c>
      <c r="G107" s="59" t="str">
        <f>Table5[[#This Row],[Community]]</f>
        <v xml:space="preserve">Fox River  </v>
      </c>
      <c r="H107" s="121">
        <f>Table1422[[#This Row],[SNAP_Average]]</f>
        <v>6.9000000000000006E-2</v>
      </c>
      <c r="I107" s="59" t="str">
        <f>Table5[[#This Row],[Community]]</f>
        <v xml:space="preserve">Fox River  </v>
      </c>
      <c r="J107" s="121">
        <f>Table1422[[#This Row],[Poverty_Average]]</f>
        <v>0.12775</v>
      </c>
      <c r="K107" s="59" t="str">
        <f>Table5[[#This Row],[Community]]</f>
        <v xml:space="preserve">Fox River  </v>
      </c>
      <c r="L107" s="121">
        <f>Table1422[[#This Row],[Full Time Employment_Average]]</f>
        <v>0.36699999999999999</v>
      </c>
      <c r="M107" s="59" t="str">
        <f>Table5[[#This Row],[Community]]</f>
        <v xml:space="preserve">Fox River  </v>
      </c>
      <c r="N107" s="120">
        <f>'Update Information Here'!AL107</f>
        <v>0</v>
      </c>
      <c r="O107" s="59" t="str">
        <f>Table5[[#This Row],[Community]]</f>
        <v xml:space="preserve">Fox River  </v>
      </c>
      <c r="P107" s="120" t="s">
        <v>432</v>
      </c>
    </row>
    <row r="108" spans="1:16" x14ac:dyDescent="0.25">
      <c r="A108" s="59" t="str">
        <f>Table1422[[#This Row],[Community]]</f>
        <v xml:space="preserve">Fritz Creek  </v>
      </c>
      <c r="B108" s="123">
        <f>Table1422[[#This Row],[IQ1_Average]]</f>
        <v>26070.666666666668</v>
      </c>
      <c r="C108" s="59" t="str">
        <f>Table5[[#This Row],[Community]]</f>
        <v xml:space="preserve">Fritz Creek  </v>
      </c>
      <c r="D108" s="123">
        <f>Table1422[[#This Row],[IQ2_Average]]</f>
        <v>49475.666666666664</v>
      </c>
      <c r="E108" s="59" t="str">
        <f>Table5[[#This Row],[Community]]</f>
        <v xml:space="preserve">Fritz Creek  </v>
      </c>
      <c r="F108" s="122">
        <f>Table1422[[#This Row],[IQ3_Average]]</f>
        <v>76917</v>
      </c>
      <c r="G108" s="59" t="str">
        <f>Table5[[#This Row],[Community]]</f>
        <v xml:space="preserve">Fritz Creek  </v>
      </c>
      <c r="H108" s="121">
        <f>Table1422[[#This Row],[SNAP_Average]]</f>
        <v>6.25E-2</v>
      </c>
      <c r="I108" s="59" t="str">
        <f>Table5[[#This Row],[Community]]</f>
        <v xml:space="preserve">Fritz Creek  </v>
      </c>
      <c r="J108" s="121">
        <f>Table1422[[#This Row],[Poverty_Average]]</f>
        <v>0.12225</v>
      </c>
      <c r="K108" s="59" t="str">
        <f>Table5[[#This Row],[Community]]</f>
        <v xml:space="preserve">Fritz Creek  </v>
      </c>
      <c r="L108" s="121">
        <f>Table1422[[#This Row],[Full Time Employment_Average]]</f>
        <v>0.38300000000000001</v>
      </c>
      <c r="M108" s="59" t="str">
        <f>Table5[[#This Row],[Community]]</f>
        <v xml:space="preserve">Fritz Creek  </v>
      </c>
      <c r="N108" s="120">
        <f>'Update Information Here'!AL108</f>
        <v>0</v>
      </c>
      <c r="O108" s="59" t="str">
        <f>Table5[[#This Row],[Community]]</f>
        <v xml:space="preserve">Fritz Creek  </v>
      </c>
      <c r="P108" s="120" t="s">
        <v>432</v>
      </c>
    </row>
    <row r="109" spans="1:16" x14ac:dyDescent="0.25">
      <c r="A109" s="59" t="str">
        <f>Table1422[[#This Row],[Community]]</f>
        <v xml:space="preserve">Funny River  </v>
      </c>
      <c r="B109" s="123">
        <f>Table1422[[#This Row],[IQ1_Average]]</f>
        <v>27604.666666666668</v>
      </c>
      <c r="C109" s="59" t="str">
        <f>Table5[[#This Row],[Community]]</f>
        <v xml:space="preserve">Funny River  </v>
      </c>
      <c r="D109" s="123">
        <f>Table1422[[#This Row],[IQ2_Average]]</f>
        <v>50667</v>
      </c>
      <c r="E109" s="59" t="str">
        <f>Table5[[#This Row],[Community]]</f>
        <v xml:space="preserve">Funny River  </v>
      </c>
      <c r="F109" s="122">
        <f>Table1422[[#This Row],[IQ3_Average]]</f>
        <v>75494.666666666672</v>
      </c>
      <c r="G109" s="59" t="str">
        <f>Table5[[#This Row],[Community]]</f>
        <v xml:space="preserve">Funny River  </v>
      </c>
      <c r="H109" s="121">
        <f>Table1422[[#This Row],[SNAP_Average]]</f>
        <v>0.1085</v>
      </c>
      <c r="I109" s="59" t="str">
        <f>Table5[[#This Row],[Community]]</f>
        <v xml:space="preserve">Funny River  </v>
      </c>
      <c r="J109" s="121">
        <f>Table1422[[#This Row],[Poverty_Average]]</f>
        <v>0.14674999999999999</v>
      </c>
      <c r="K109" s="59" t="str">
        <f>Table5[[#This Row],[Community]]</f>
        <v xml:space="preserve">Funny River  </v>
      </c>
      <c r="L109" s="121">
        <f>Table1422[[#This Row],[Full Time Employment_Average]]</f>
        <v>0.58474999999999999</v>
      </c>
      <c r="M109" s="59" t="str">
        <f>Table5[[#This Row],[Community]]</f>
        <v xml:space="preserve">Funny River  </v>
      </c>
      <c r="N109" s="120">
        <f>'Update Information Here'!AL109</f>
        <v>0</v>
      </c>
      <c r="O109" s="59" t="str">
        <f>Table5[[#This Row],[Community]]</f>
        <v xml:space="preserve">Funny River  </v>
      </c>
      <c r="P109" s="120" t="s">
        <v>432</v>
      </c>
    </row>
    <row r="110" spans="1:16" x14ac:dyDescent="0.25">
      <c r="A110" s="59" t="str">
        <f>Table1422[[#This Row],[Community]]</f>
        <v xml:space="preserve">Gakona  </v>
      </c>
      <c r="B110" s="123">
        <f>Table1422[[#This Row],[IQ1_Average]]</f>
        <v>19299</v>
      </c>
      <c r="C110" s="59" t="str">
        <f>Table5[[#This Row],[Community]]</f>
        <v xml:space="preserve">Gakona  </v>
      </c>
      <c r="D110" s="123">
        <f>Table1422[[#This Row],[IQ2_Average]]</f>
        <v>38389.75</v>
      </c>
      <c r="E110" s="59" t="str">
        <f>Table5[[#This Row],[Community]]</f>
        <v xml:space="preserve">Gakona  </v>
      </c>
      <c r="F110" s="122">
        <f>Table1422[[#This Row],[IQ3_Average]]</f>
        <v>63863.25</v>
      </c>
      <c r="G110" s="59" t="str">
        <f>Table5[[#This Row],[Community]]</f>
        <v xml:space="preserve">Gakona  </v>
      </c>
      <c r="H110" s="121">
        <f>Table1422[[#This Row],[SNAP_Average]]</f>
        <v>0.14324999999999999</v>
      </c>
      <c r="I110" s="59" t="str">
        <f>Table5[[#This Row],[Community]]</f>
        <v xml:space="preserve">Gakona  </v>
      </c>
      <c r="J110" s="121">
        <f>Table1422[[#This Row],[Poverty_Average]]</f>
        <v>0.14849999999999999</v>
      </c>
      <c r="K110" s="59" t="str">
        <f>Table5[[#This Row],[Community]]</f>
        <v xml:space="preserve">Gakona  </v>
      </c>
      <c r="L110" s="121">
        <f>Table1422[[#This Row],[Full Time Employment_Average]]</f>
        <v>0.46224999999999999</v>
      </c>
      <c r="M110" s="59" t="str">
        <f>Table5[[#This Row],[Community]]</f>
        <v xml:space="preserve">Gakona  </v>
      </c>
      <c r="N110" s="120">
        <f>'Update Information Here'!AL110</f>
        <v>0</v>
      </c>
      <c r="O110" s="59" t="str">
        <f>Table5[[#This Row],[Community]]</f>
        <v xml:space="preserve">Gakona  </v>
      </c>
      <c r="P110" s="120" t="s">
        <v>432</v>
      </c>
    </row>
    <row r="111" spans="1:16" x14ac:dyDescent="0.25">
      <c r="A111" s="59" t="str">
        <f>Table1422[[#This Row],[Community]]</f>
        <v xml:space="preserve">Galena </v>
      </c>
      <c r="B111" s="123">
        <f>Table1422[[#This Row],[IQ1_Average]]</f>
        <v>19819.5</v>
      </c>
      <c r="C111" s="59" t="str">
        <f>Table5[[#This Row],[Community]]</f>
        <v xml:space="preserve">Galena </v>
      </c>
      <c r="D111" s="123">
        <f>Table1422[[#This Row],[IQ2_Average]]</f>
        <v>42708.25</v>
      </c>
      <c r="E111" s="59" t="str">
        <f>Table5[[#This Row],[Community]]</f>
        <v xml:space="preserve">Galena </v>
      </c>
      <c r="F111" s="122">
        <f>Table1422[[#This Row],[IQ3_Average]]</f>
        <v>70229.25</v>
      </c>
      <c r="G111" s="59" t="str">
        <f>Table5[[#This Row],[Community]]</f>
        <v xml:space="preserve">Galena </v>
      </c>
      <c r="H111" s="121">
        <f>Table1422[[#This Row],[SNAP_Average]]</f>
        <v>0.28899999999999998</v>
      </c>
      <c r="I111" s="59" t="str">
        <f>Table5[[#This Row],[Community]]</f>
        <v xml:space="preserve">Galena </v>
      </c>
      <c r="J111" s="121">
        <f>Table1422[[#This Row],[Poverty_Average]]</f>
        <v>0.21274999999999999</v>
      </c>
      <c r="K111" s="59" t="str">
        <f>Table5[[#This Row],[Community]]</f>
        <v xml:space="preserve">Galena </v>
      </c>
      <c r="L111" s="121">
        <f>Table1422[[#This Row],[Full Time Employment_Average]]</f>
        <v>0.39074999999999999</v>
      </c>
      <c r="M111" s="59" t="str">
        <f>Table5[[#This Row],[Community]]</f>
        <v xml:space="preserve">Galena </v>
      </c>
      <c r="N111" s="120">
        <f>'Update Information Here'!AL111</f>
        <v>0</v>
      </c>
      <c r="O111" s="59" t="str">
        <f>Table5[[#This Row],[Community]]</f>
        <v xml:space="preserve">Galena </v>
      </c>
      <c r="P111" s="120" t="s">
        <v>432</v>
      </c>
    </row>
    <row r="112" spans="1:16" x14ac:dyDescent="0.25">
      <c r="A112" s="59" t="str">
        <f>Table1422[[#This Row],[Community]]</f>
        <v xml:space="preserve">Gambell </v>
      </c>
      <c r="B112" s="123">
        <f>Table1422[[#This Row],[IQ1_Average]]</f>
        <v>19522.666666666668</v>
      </c>
      <c r="C112" s="59" t="str">
        <f>Table5[[#This Row],[Community]]</f>
        <v xml:space="preserve">Gambell </v>
      </c>
      <c r="D112" s="123">
        <f>Table1422[[#This Row],[IQ2_Average]]</f>
        <v>37879.666666666664</v>
      </c>
      <c r="E112" s="59" t="str">
        <f>Table5[[#This Row],[Community]]</f>
        <v xml:space="preserve">Gambell </v>
      </c>
      <c r="F112" s="122">
        <f>Table1422[[#This Row],[IQ3_Average]]</f>
        <v>58283.333333333336</v>
      </c>
      <c r="G112" s="59" t="str">
        <f>Table5[[#This Row],[Community]]</f>
        <v xml:space="preserve">Gambell </v>
      </c>
      <c r="H112" s="121">
        <f>Table1422[[#This Row],[SNAP_Average]]</f>
        <v>0.36799999999999999</v>
      </c>
      <c r="I112" s="59" t="str">
        <f>Table5[[#This Row],[Community]]</f>
        <v xml:space="preserve">Gambell </v>
      </c>
      <c r="J112" s="121">
        <f>Table1422[[#This Row],[Poverty_Average]]</f>
        <v>0.22949999999999998</v>
      </c>
      <c r="K112" s="59" t="str">
        <f>Table5[[#This Row],[Community]]</f>
        <v xml:space="preserve">Gambell </v>
      </c>
      <c r="L112" s="121">
        <f>Table1422[[#This Row],[Full Time Employment_Average]]</f>
        <v>0.36974999999999997</v>
      </c>
      <c r="M112" s="59" t="str">
        <f>Table5[[#This Row],[Community]]</f>
        <v xml:space="preserve">Gambell </v>
      </c>
      <c r="N112" s="120">
        <f>'Update Information Here'!AL112</f>
        <v>106</v>
      </c>
      <c r="O112" s="59" t="str">
        <f>Table5[[#This Row],[Community]]</f>
        <v xml:space="preserve">Gambell </v>
      </c>
      <c r="P112" s="120" t="s">
        <v>433</v>
      </c>
    </row>
    <row r="113" spans="1:16" x14ac:dyDescent="0.25">
      <c r="A113" s="59" t="str">
        <f>Table1422[[#This Row],[Community]]</f>
        <v xml:space="preserve">Game Creek  </v>
      </c>
      <c r="B113" s="123">
        <f>Table1422[[#This Row],[IQ1_Average]]</f>
        <v>29332.5</v>
      </c>
      <c r="C113" s="59" t="str">
        <f>Table5[[#This Row],[Community]]</f>
        <v xml:space="preserve">Game Creek  </v>
      </c>
      <c r="D113" s="123">
        <f>Table1422[[#This Row],[IQ2_Average]]</f>
        <v>49490</v>
      </c>
      <c r="E113" s="59" t="str">
        <f>Table5[[#This Row],[Community]]</f>
        <v xml:space="preserve">Game Creek  </v>
      </c>
      <c r="F113" s="122">
        <f>Table1422[[#This Row],[IQ3_Average]]</f>
        <v>77078</v>
      </c>
      <c r="G113" s="59" t="str">
        <f>Table5[[#This Row],[Community]]</f>
        <v xml:space="preserve">Game Creek  </v>
      </c>
      <c r="H113" s="121">
        <f>Table1422[[#This Row],[SNAP_Average]]</f>
        <v>0.36849999999999999</v>
      </c>
      <c r="I113" s="59" t="str">
        <f>Table5[[#This Row],[Community]]</f>
        <v xml:space="preserve">Game Creek  </v>
      </c>
      <c r="J113" s="121">
        <f>Table1422[[#This Row],[Poverty_Average]]</f>
        <v>0.24099999999999999</v>
      </c>
      <c r="K113" s="59" t="str">
        <f>Table5[[#This Row],[Community]]</f>
        <v xml:space="preserve">Game Creek  </v>
      </c>
      <c r="L113" s="121">
        <f>Table1422[[#This Row],[Full Time Employment_Average]]</f>
        <v>0.78499999999999992</v>
      </c>
      <c r="M113" s="59" t="str">
        <f>Table5[[#This Row],[Community]]</f>
        <v xml:space="preserve">Game Creek  </v>
      </c>
      <c r="N113" s="120">
        <f>'Update Information Here'!AL113</f>
        <v>0</v>
      </c>
      <c r="O113" s="59" t="str">
        <f>Table5[[#This Row],[Community]]</f>
        <v xml:space="preserve">Game Creek  </v>
      </c>
      <c r="P113" s="120" t="s">
        <v>432</v>
      </c>
    </row>
    <row r="114" spans="1:16" x14ac:dyDescent="0.25">
      <c r="A114" s="59" t="str">
        <f>Table1422[[#This Row],[Community]]</f>
        <v xml:space="preserve">Gateway  </v>
      </c>
      <c r="B114" s="123">
        <f>Table1422[[#This Row],[IQ1_Average]]</f>
        <v>45814</v>
      </c>
      <c r="C114" s="59" t="str">
        <f>Table5[[#This Row],[Community]]</f>
        <v xml:space="preserve">Gateway  </v>
      </c>
      <c r="D114" s="123">
        <f>Table1422[[#This Row],[IQ2_Average]]</f>
        <v>80770</v>
      </c>
      <c r="E114" s="59" t="str">
        <f>Table5[[#This Row],[Community]]</f>
        <v xml:space="preserve">Gateway  </v>
      </c>
      <c r="F114" s="122">
        <f>Table1422[[#This Row],[IQ3_Average]]</f>
        <v>116276.5</v>
      </c>
      <c r="G114" s="59" t="str">
        <f>Table5[[#This Row],[Community]]</f>
        <v xml:space="preserve">Gateway  </v>
      </c>
      <c r="H114" s="121">
        <f>Table1422[[#This Row],[SNAP_Average]]</f>
        <v>7.3666666666666672E-2</v>
      </c>
      <c r="I114" s="59" t="str">
        <f>Table5[[#This Row],[Community]]</f>
        <v xml:space="preserve">Gateway  </v>
      </c>
      <c r="J114" s="121">
        <f>Table1422[[#This Row],[Poverty_Average]]</f>
        <v>5.6000000000000001E-2</v>
      </c>
      <c r="K114" s="59" t="str">
        <f>Table5[[#This Row],[Community]]</f>
        <v xml:space="preserve">Gateway  </v>
      </c>
      <c r="L114" s="121">
        <f>Table1422[[#This Row],[Full Time Employment_Average]]</f>
        <v>0.60375000000000001</v>
      </c>
      <c r="M114" s="59" t="str">
        <f>Table5[[#This Row],[Community]]</f>
        <v xml:space="preserve">Gateway  </v>
      </c>
      <c r="N114" s="120">
        <f>'Update Information Here'!AL114</f>
        <v>0</v>
      </c>
      <c r="O114" s="59" t="str">
        <f>Table5[[#This Row],[Community]]</f>
        <v xml:space="preserve">Gateway  </v>
      </c>
      <c r="P114" s="120" t="s">
        <v>432</v>
      </c>
    </row>
    <row r="115" spans="1:16" x14ac:dyDescent="0.25">
      <c r="A115" s="59" t="str">
        <f>Table1422[[#This Row],[Community]]</f>
        <v xml:space="preserve">Glacier View  </v>
      </c>
      <c r="B115" s="123">
        <f>Table1422[[#This Row],[IQ1_Average]]</f>
        <v>28653.666666666668</v>
      </c>
      <c r="C115" s="59" t="str">
        <f>Table5[[#This Row],[Community]]</f>
        <v xml:space="preserve">Glacier View  </v>
      </c>
      <c r="D115" s="123">
        <f>Table1422[[#This Row],[IQ2_Average]]</f>
        <v>51627</v>
      </c>
      <c r="E115" s="59" t="str">
        <f>Table5[[#This Row],[Community]]</f>
        <v xml:space="preserve">Glacier View  </v>
      </c>
      <c r="F115" s="122">
        <f>Table1422[[#This Row],[IQ3_Average]]</f>
        <v>74406.666666666672</v>
      </c>
      <c r="G115" s="59" t="str">
        <f>Table5[[#This Row],[Community]]</f>
        <v xml:space="preserve">Glacier View  </v>
      </c>
      <c r="H115" s="121">
        <f>Table1422[[#This Row],[SNAP_Average]]</f>
        <v>7.4750000000000011E-2</v>
      </c>
      <c r="I115" s="59" t="str">
        <f>Table5[[#This Row],[Community]]</f>
        <v xml:space="preserve">Glacier View  </v>
      </c>
      <c r="J115" s="121">
        <f>Table1422[[#This Row],[Poverty_Average]]</f>
        <v>6.8749999999999992E-2</v>
      </c>
      <c r="K115" s="59" t="str">
        <f>Table5[[#This Row],[Community]]</f>
        <v xml:space="preserve">Glacier View  </v>
      </c>
      <c r="L115" s="121">
        <f>Table1422[[#This Row],[Full Time Employment_Average]]</f>
        <v>0.307</v>
      </c>
      <c r="M115" s="59" t="str">
        <f>Table5[[#This Row],[Community]]</f>
        <v xml:space="preserve">Glacier View  </v>
      </c>
      <c r="N115" s="120">
        <f>'Update Information Here'!AL115</f>
        <v>0</v>
      </c>
      <c r="O115" s="59" t="str">
        <f>Table5[[#This Row],[Community]]</f>
        <v xml:space="preserve">Glacier View  </v>
      </c>
      <c r="P115" s="120" t="s">
        <v>432</v>
      </c>
    </row>
    <row r="116" spans="1:16" x14ac:dyDescent="0.25">
      <c r="A116" s="59" t="str">
        <f>Table1422[[#This Row],[Community]]</f>
        <v xml:space="preserve">Glennallen  </v>
      </c>
      <c r="B116" s="123">
        <f>Table1422[[#This Row],[IQ1_Average]]</f>
        <v>41662.75</v>
      </c>
      <c r="C116" s="59" t="str">
        <f>Table5[[#This Row],[Community]]</f>
        <v xml:space="preserve">Glennallen  </v>
      </c>
      <c r="D116" s="123">
        <f>Table1422[[#This Row],[IQ2_Average]]</f>
        <v>57891.5</v>
      </c>
      <c r="E116" s="59" t="str">
        <f>Table5[[#This Row],[Community]]</f>
        <v xml:space="preserve">Glennallen  </v>
      </c>
      <c r="F116" s="122">
        <f>Table1422[[#This Row],[IQ3_Average]]</f>
        <v>97048</v>
      </c>
      <c r="G116" s="59" t="str">
        <f>Table5[[#This Row],[Community]]</f>
        <v xml:space="preserve">Glennallen  </v>
      </c>
      <c r="H116" s="121">
        <f>Table1422[[#This Row],[SNAP_Average]]</f>
        <v>4.9250000000000002E-2</v>
      </c>
      <c r="I116" s="59" t="str">
        <f>Table5[[#This Row],[Community]]</f>
        <v xml:space="preserve">Glennallen  </v>
      </c>
      <c r="J116" s="121">
        <f>Table1422[[#This Row],[Poverty_Average]]</f>
        <v>2.2250000000000002E-2</v>
      </c>
      <c r="K116" s="59" t="str">
        <f>Table5[[#This Row],[Community]]</f>
        <v xml:space="preserve">Glennallen  </v>
      </c>
      <c r="L116" s="121">
        <f>Table1422[[#This Row],[Full Time Employment_Average]]</f>
        <v>0.47600000000000003</v>
      </c>
      <c r="M116" s="59" t="str">
        <f>Table5[[#This Row],[Community]]</f>
        <v xml:space="preserve">Glennallen  </v>
      </c>
      <c r="N116" s="120">
        <f>'Update Information Here'!AL116</f>
        <v>0</v>
      </c>
      <c r="O116" s="59" t="str">
        <f>Table5[[#This Row],[Community]]</f>
        <v xml:space="preserve">Glennallen  </v>
      </c>
      <c r="P116" s="120" t="s">
        <v>432</v>
      </c>
    </row>
    <row r="117" spans="1:16" x14ac:dyDescent="0.25">
      <c r="A117" s="59" t="str">
        <f>Table1422[[#This Row],[Community]]</f>
        <v xml:space="preserve">Goldstream  </v>
      </c>
      <c r="B117" s="123">
        <f>Table1422[[#This Row],[IQ1_Average]]</f>
        <v>39750.75</v>
      </c>
      <c r="C117" s="59" t="str">
        <f>Table5[[#This Row],[Community]]</f>
        <v xml:space="preserve">Goldstream  </v>
      </c>
      <c r="D117" s="123">
        <f>Table1422[[#This Row],[IQ2_Average]]</f>
        <v>53201.25</v>
      </c>
      <c r="E117" s="59" t="str">
        <f>Table5[[#This Row],[Community]]</f>
        <v xml:space="preserve">Goldstream  </v>
      </c>
      <c r="F117" s="122">
        <f>Table1422[[#This Row],[IQ3_Average]]</f>
        <v>77931.25</v>
      </c>
      <c r="G117" s="59" t="str">
        <f>Table5[[#This Row],[Community]]</f>
        <v xml:space="preserve">Goldstream  </v>
      </c>
      <c r="H117" s="121">
        <f>Table1422[[#This Row],[SNAP_Average]]</f>
        <v>5.9000000000000004E-2</v>
      </c>
      <c r="I117" s="59" t="str">
        <f>Table5[[#This Row],[Community]]</f>
        <v xml:space="preserve">Goldstream  </v>
      </c>
      <c r="J117" s="121">
        <f>Table1422[[#This Row],[Poverty_Average]]</f>
        <v>0.13925000000000001</v>
      </c>
      <c r="K117" s="59" t="str">
        <f>Table5[[#This Row],[Community]]</f>
        <v xml:space="preserve">Goldstream  </v>
      </c>
      <c r="L117" s="121">
        <f>Table1422[[#This Row],[Full Time Employment_Average]]</f>
        <v>0.48525000000000001</v>
      </c>
      <c r="M117" s="59" t="str">
        <f>Table5[[#This Row],[Community]]</f>
        <v xml:space="preserve">Goldstream  </v>
      </c>
      <c r="N117" s="120">
        <f>'Update Information Here'!AL117</f>
        <v>0</v>
      </c>
      <c r="O117" s="59" t="str">
        <f>Table5[[#This Row],[Community]]</f>
        <v xml:space="preserve">Goldstream  </v>
      </c>
      <c r="P117" s="120" t="s">
        <v>432</v>
      </c>
    </row>
    <row r="118" spans="1:16" x14ac:dyDescent="0.25">
      <c r="A118" s="59" t="str">
        <f>Table1422[[#This Row],[Community]]</f>
        <v xml:space="preserve">Golovin </v>
      </c>
      <c r="B118" s="123">
        <f>Table1422[[#This Row],[IQ1_Average]]</f>
        <v>22359.5</v>
      </c>
      <c r="C118" s="59" t="str">
        <f>Table5[[#This Row],[Community]]</f>
        <v xml:space="preserve">Golovin </v>
      </c>
      <c r="D118" s="123">
        <f>Table1422[[#This Row],[IQ2_Average]]</f>
        <v>42703.25</v>
      </c>
      <c r="E118" s="59" t="str">
        <f>Table5[[#This Row],[Community]]</f>
        <v xml:space="preserve">Golovin </v>
      </c>
      <c r="F118" s="122">
        <f>Table1422[[#This Row],[IQ3_Average]]</f>
        <v>66603</v>
      </c>
      <c r="G118" s="59" t="str">
        <f>Table5[[#This Row],[Community]]</f>
        <v xml:space="preserve">Golovin </v>
      </c>
      <c r="H118" s="121">
        <f>Table1422[[#This Row],[SNAP_Average]]</f>
        <v>0.23725000000000002</v>
      </c>
      <c r="I118" s="59" t="str">
        <f>Table5[[#This Row],[Community]]</f>
        <v xml:space="preserve">Golovin </v>
      </c>
      <c r="J118" s="121">
        <f>Table1422[[#This Row],[Poverty_Average]]</f>
        <v>0.25849999999999995</v>
      </c>
      <c r="K118" s="59" t="str">
        <f>Table5[[#This Row],[Community]]</f>
        <v xml:space="preserve">Golovin </v>
      </c>
      <c r="L118" s="121">
        <f>Table1422[[#This Row],[Full Time Employment_Average]]</f>
        <v>0.35149999999999998</v>
      </c>
      <c r="M118" s="59" t="str">
        <f>Table5[[#This Row],[Community]]</f>
        <v xml:space="preserve">Golovin </v>
      </c>
      <c r="N118" s="120">
        <f>'Update Information Here'!AL118</f>
        <v>110</v>
      </c>
      <c r="O118" s="59" t="str">
        <f>Table5[[#This Row],[Community]]</f>
        <v xml:space="preserve">Golovin </v>
      </c>
      <c r="P118" s="120" t="s">
        <v>433</v>
      </c>
    </row>
    <row r="119" spans="1:16" x14ac:dyDescent="0.25">
      <c r="A119" s="59" t="str">
        <f>Table1422[[#This Row],[Community]]</f>
        <v xml:space="preserve">Goodnews Bay </v>
      </c>
      <c r="B119" s="123">
        <f>Table1422[[#This Row],[IQ1_Average]]</f>
        <v>12806.25</v>
      </c>
      <c r="C119" s="59" t="str">
        <f>Table5[[#This Row],[Community]]</f>
        <v xml:space="preserve">Goodnews Bay </v>
      </c>
      <c r="D119" s="123">
        <f>Table1422[[#This Row],[IQ2_Average]]</f>
        <v>22895.75</v>
      </c>
      <c r="E119" s="59" t="str">
        <f>Table5[[#This Row],[Community]]</f>
        <v xml:space="preserve">Goodnews Bay </v>
      </c>
      <c r="F119" s="122">
        <f>Table1422[[#This Row],[IQ3_Average]]</f>
        <v>41312.5</v>
      </c>
      <c r="G119" s="59" t="str">
        <f>Table5[[#This Row],[Community]]</f>
        <v xml:space="preserve">Goodnews Bay </v>
      </c>
      <c r="H119" s="121">
        <f>Table1422[[#This Row],[SNAP_Average]]</f>
        <v>0.46624999999999994</v>
      </c>
      <c r="I119" s="59" t="str">
        <f>Table5[[#This Row],[Community]]</f>
        <v xml:space="preserve">Goodnews Bay </v>
      </c>
      <c r="J119" s="121">
        <f>Table1422[[#This Row],[Poverty_Average]]</f>
        <v>0.36599999999999999</v>
      </c>
      <c r="K119" s="59" t="str">
        <f>Table5[[#This Row],[Community]]</f>
        <v xml:space="preserve">Goodnews Bay </v>
      </c>
      <c r="L119" s="121">
        <f>Table1422[[#This Row],[Full Time Employment_Average]]</f>
        <v>0.18049999999999999</v>
      </c>
      <c r="M119" s="59" t="str">
        <f>Table5[[#This Row],[Community]]</f>
        <v xml:space="preserve">Goodnews Bay </v>
      </c>
      <c r="N119" s="120">
        <f>'Update Information Here'!AL119</f>
        <v>106.25</v>
      </c>
      <c r="O119" s="59" t="str">
        <f>Table5[[#This Row],[Community]]</f>
        <v xml:space="preserve">Goodnews Bay </v>
      </c>
      <c r="P119" s="120" t="s">
        <v>433</v>
      </c>
    </row>
    <row r="120" spans="1:16" x14ac:dyDescent="0.25">
      <c r="A120" s="59" t="str">
        <f>Table1422[[#This Row],[Community]]</f>
        <v xml:space="preserve">Grayling </v>
      </c>
      <c r="B120" s="123">
        <f>Table1422[[#This Row],[IQ1_Average]]</f>
        <v>7400</v>
      </c>
      <c r="C120" s="59" t="str">
        <f>Table5[[#This Row],[Community]]</f>
        <v xml:space="preserve">Grayling </v>
      </c>
      <c r="D120" s="123">
        <f>Table1422[[#This Row],[IQ2_Average]]</f>
        <v>15625</v>
      </c>
      <c r="E120" s="59" t="str">
        <f>Table5[[#This Row],[Community]]</f>
        <v xml:space="preserve">Grayling </v>
      </c>
      <c r="F120" s="122">
        <f>Table1422[[#This Row],[IQ3_Average]]</f>
        <v>35130.666666666664</v>
      </c>
      <c r="G120" s="59" t="str">
        <f>Table5[[#This Row],[Community]]</f>
        <v xml:space="preserve">Grayling </v>
      </c>
      <c r="H120" s="121">
        <f>Table1422[[#This Row],[SNAP_Average]]</f>
        <v>0.43724999999999997</v>
      </c>
      <c r="I120" s="59" t="str">
        <f>Table5[[#This Row],[Community]]</f>
        <v xml:space="preserve">Grayling </v>
      </c>
      <c r="J120" s="121">
        <f>Table1422[[#This Row],[Poverty_Average]]</f>
        <v>0.34425000000000006</v>
      </c>
      <c r="K120" s="59" t="str">
        <f>Table5[[#This Row],[Community]]</f>
        <v xml:space="preserve">Grayling </v>
      </c>
      <c r="L120" s="121">
        <f>Table1422[[#This Row],[Full Time Employment_Average]]</f>
        <v>0.20033333333333334</v>
      </c>
      <c r="M120" s="59" t="str">
        <f>Table5[[#This Row],[Community]]</f>
        <v xml:space="preserve">Grayling </v>
      </c>
      <c r="N120" s="120">
        <f>'Update Information Here'!AL120</f>
        <v>100</v>
      </c>
      <c r="O120" s="59" t="str">
        <f>Table5[[#This Row],[Community]]</f>
        <v xml:space="preserve">Grayling </v>
      </c>
      <c r="P120" s="120" t="s">
        <v>433</v>
      </c>
    </row>
    <row r="121" spans="1:16" x14ac:dyDescent="0.25">
      <c r="A121" s="59" t="str">
        <f>Table1422[[#This Row],[Community]]</f>
        <v xml:space="preserve">Gulkana  </v>
      </c>
      <c r="B121" s="123">
        <f>Table1422[[#This Row],[IQ1_Average]]</f>
        <v>14439</v>
      </c>
      <c r="C121" s="59" t="str">
        <f>Table5[[#This Row],[Community]]</f>
        <v xml:space="preserve">Gulkana  </v>
      </c>
      <c r="D121" s="123">
        <f>Table1422[[#This Row],[IQ2_Average]]</f>
        <v>24059.5</v>
      </c>
      <c r="E121" s="59" t="str">
        <f>Table5[[#This Row],[Community]]</f>
        <v xml:space="preserve">Gulkana  </v>
      </c>
      <c r="F121" s="122">
        <f>Table1422[[#This Row],[IQ3_Average]]</f>
        <v>43191.666666666664</v>
      </c>
      <c r="G121" s="59" t="str">
        <f>Table5[[#This Row],[Community]]</f>
        <v xml:space="preserve">Gulkana  </v>
      </c>
      <c r="H121" s="121">
        <f>Table1422[[#This Row],[SNAP_Average]]</f>
        <v>0.29600000000000004</v>
      </c>
      <c r="I121" s="59" t="str">
        <f>Table5[[#This Row],[Community]]</f>
        <v xml:space="preserve">Gulkana  </v>
      </c>
      <c r="J121" s="121">
        <f>Table1422[[#This Row],[Poverty_Average]]</f>
        <v>0.31524999999999997</v>
      </c>
      <c r="K121" s="59" t="str">
        <f>Table5[[#This Row],[Community]]</f>
        <v xml:space="preserve">Gulkana  </v>
      </c>
      <c r="L121" s="121">
        <f>Table1422[[#This Row],[Full Time Employment_Average]]</f>
        <v>0.29200000000000004</v>
      </c>
      <c r="M121" s="59" t="str">
        <f>Table5[[#This Row],[Community]]</f>
        <v xml:space="preserve">Gulkana  </v>
      </c>
      <c r="N121" s="120">
        <f>'Update Information Here'!AL121</f>
        <v>98</v>
      </c>
      <c r="O121" s="59" t="str">
        <f>Table5[[#This Row],[Community]]</f>
        <v xml:space="preserve">Gulkana  </v>
      </c>
      <c r="P121" s="120" t="s">
        <v>433</v>
      </c>
    </row>
    <row r="122" spans="1:16" x14ac:dyDescent="0.25">
      <c r="A122" s="59" t="str">
        <f>Table1422[[#This Row],[Community]]</f>
        <v xml:space="preserve">Gustavus </v>
      </c>
      <c r="B122" s="123">
        <f>Table1422[[#This Row],[IQ1_Average]]</f>
        <v>29958.25</v>
      </c>
      <c r="C122" s="59" t="str">
        <f>Table5[[#This Row],[Community]]</f>
        <v xml:space="preserve">Gustavus </v>
      </c>
      <c r="D122" s="123">
        <f>Table1422[[#This Row],[IQ2_Average]]</f>
        <v>46685.5</v>
      </c>
      <c r="E122" s="59" t="str">
        <f>Table5[[#This Row],[Community]]</f>
        <v xml:space="preserve">Gustavus </v>
      </c>
      <c r="F122" s="122">
        <f>Table1422[[#This Row],[IQ3_Average]]</f>
        <v>65371.25</v>
      </c>
      <c r="G122" s="59" t="str">
        <f>Table5[[#This Row],[Community]]</f>
        <v xml:space="preserve">Gustavus </v>
      </c>
      <c r="H122" s="121">
        <f>Table1422[[#This Row],[SNAP_Average]]</f>
        <v>0.15200000000000002</v>
      </c>
      <c r="I122" s="59" t="str">
        <f>Table5[[#This Row],[Community]]</f>
        <v xml:space="preserve">Gustavus </v>
      </c>
      <c r="J122" s="121">
        <f>Table1422[[#This Row],[Poverty_Average]]</f>
        <v>0.12925</v>
      </c>
      <c r="K122" s="59" t="str">
        <f>Table5[[#This Row],[Community]]</f>
        <v xml:space="preserve">Gustavus </v>
      </c>
      <c r="L122" s="121">
        <f>Table1422[[#This Row],[Full Time Employment_Average]]</f>
        <v>0.42799999999999999</v>
      </c>
      <c r="M122" s="59" t="str">
        <f>Table5[[#This Row],[Community]]</f>
        <v xml:space="preserve">Gustavus </v>
      </c>
      <c r="N122" s="120">
        <f>'Update Information Here'!AL122</f>
        <v>0</v>
      </c>
      <c r="O122" s="59" t="str">
        <f>Table5[[#This Row],[Community]]</f>
        <v xml:space="preserve">Gustavus </v>
      </c>
      <c r="P122" s="120" t="s">
        <v>432</v>
      </c>
    </row>
    <row r="123" spans="1:16" x14ac:dyDescent="0.25">
      <c r="A123" s="59" t="str">
        <f>Table1422[[#This Row],[Community]]</f>
        <v xml:space="preserve">Haines  </v>
      </c>
      <c r="B123" s="123">
        <f>Table1422[[#This Row],[IQ1_Average]]</f>
        <v>31990.333333333332</v>
      </c>
      <c r="C123" s="59" t="str">
        <f>Table5[[#This Row],[Community]]</f>
        <v xml:space="preserve">Haines  </v>
      </c>
      <c r="D123" s="123">
        <f>Table1422[[#This Row],[IQ2_Average]]</f>
        <v>55589.333333333336</v>
      </c>
      <c r="E123" s="59" t="str">
        <f>Table5[[#This Row],[Community]]</f>
        <v xml:space="preserve">Haines  </v>
      </c>
      <c r="F123" s="122">
        <f>Table1422[[#This Row],[IQ3_Average]]</f>
        <v>85570.666666666672</v>
      </c>
      <c r="G123" s="59" t="str">
        <f>Table5[[#This Row],[Community]]</f>
        <v xml:space="preserve">Haines  </v>
      </c>
      <c r="H123" s="121">
        <f>Table1422[[#This Row],[SNAP_Average]]</f>
        <v>6.9250000000000006E-2</v>
      </c>
      <c r="I123" s="59" t="str">
        <f>Table5[[#This Row],[Community]]</f>
        <v xml:space="preserve">Haines  </v>
      </c>
      <c r="J123" s="121">
        <f>Table1422[[#This Row],[Poverty_Average]]</f>
        <v>3.075E-2</v>
      </c>
      <c r="K123" s="59" t="str">
        <f>Table5[[#This Row],[Community]]</f>
        <v xml:space="preserve">Haines  </v>
      </c>
      <c r="L123" s="121">
        <f>Table1422[[#This Row],[Full Time Employment_Average]]</f>
        <v>0.47075</v>
      </c>
      <c r="M123" s="59" t="str">
        <f>Table5[[#This Row],[Community]]</f>
        <v xml:space="preserve">Haines  </v>
      </c>
      <c r="N123" s="120">
        <f>'Update Information Here'!AL123</f>
        <v>0</v>
      </c>
      <c r="O123" s="59" t="str">
        <f>Table5[[#This Row],[Community]]</f>
        <v xml:space="preserve">Haines  </v>
      </c>
      <c r="P123" s="120" t="s">
        <v>432</v>
      </c>
    </row>
    <row r="124" spans="1:16" x14ac:dyDescent="0.25">
      <c r="A124" s="59" t="str">
        <f>Table1422[[#This Row],[Community]]</f>
        <v xml:space="preserve">Halibut Cove  </v>
      </c>
      <c r="B124" s="123">
        <f>Table1422[[#This Row],[IQ1_Average]]</f>
        <v>38029.25</v>
      </c>
      <c r="C124" s="59" t="str">
        <f>Table5[[#This Row],[Community]]</f>
        <v xml:space="preserve">Halibut Cove  </v>
      </c>
      <c r="D124" s="123">
        <f>Table1422[[#This Row],[IQ2_Average]]</f>
        <v>57175.5</v>
      </c>
      <c r="E124" s="59" t="str">
        <f>Table5[[#This Row],[Community]]</f>
        <v xml:space="preserve">Halibut Cove  </v>
      </c>
      <c r="F124" s="122">
        <f>Table1422[[#This Row],[IQ3_Average]]</f>
        <v>77306</v>
      </c>
      <c r="G124" s="59" t="str">
        <f>Table5[[#This Row],[Community]]</f>
        <v xml:space="preserve">Halibut Cove  </v>
      </c>
      <c r="H124" s="121">
        <f>Table1422[[#This Row],[SNAP_Average]]</f>
        <v>5.6999999999999995E-2</v>
      </c>
      <c r="I124" s="59" t="str">
        <f>Table5[[#This Row],[Community]]</f>
        <v xml:space="preserve">Halibut Cove  </v>
      </c>
      <c r="J124" s="121">
        <f>Table1422[[#This Row],[Poverty_Average]]</f>
        <v>4.9999999999999996E-2</v>
      </c>
      <c r="K124" s="59" t="str">
        <f>Table5[[#This Row],[Community]]</f>
        <v xml:space="preserve">Halibut Cove  </v>
      </c>
      <c r="L124" s="121">
        <f>Table1422[[#This Row],[Full Time Employment_Average]]</f>
        <v>0.17600000000000002</v>
      </c>
      <c r="M124" s="59" t="str">
        <f>Table5[[#This Row],[Community]]</f>
        <v xml:space="preserve">Halibut Cove  </v>
      </c>
      <c r="N124" s="120">
        <f>'Update Information Here'!AL124</f>
        <v>0</v>
      </c>
      <c r="O124" s="59" t="str">
        <f>Table5[[#This Row],[Community]]</f>
        <v xml:space="preserve">Halibut Cove  </v>
      </c>
      <c r="P124" s="120" t="s">
        <v>432</v>
      </c>
    </row>
    <row r="125" spans="1:16" x14ac:dyDescent="0.25">
      <c r="A125" s="59" t="str">
        <f>Table1422[[#This Row],[Community]]</f>
        <v xml:space="preserve">Happy Valley  </v>
      </c>
      <c r="B125" s="123">
        <f>Table1422[[#This Row],[IQ1_Average]]</f>
        <v>15937</v>
      </c>
      <c r="C125" s="59" t="str">
        <f>Table5[[#This Row],[Community]]</f>
        <v xml:space="preserve">Happy Valley  </v>
      </c>
      <c r="D125" s="123">
        <f>Table1422[[#This Row],[IQ2_Average]]</f>
        <v>35256.5</v>
      </c>
      <c r="E125" s="59" t="str">
        <f>Table5[[#This Row],[Community]]</f>
        <v xml:space="preserve">Happy Valley  </v>
      </c>
      <c r="F125" s="122">
        <f>Table1422[[#This Row],[IQ3_Average]]</f>
        <v>56278</v>
      </c>
      <c r="G125" s="59" t="str">
        <f>Table5[[#This Row],[Community]]</f>
        <v xml:space="preserve">Happy Valley  </v>
      </c>
      <c r="H125" s="121">
        <f>Table1422[[#This Row],[SNAP_Average]]</f>
        <v>0.13574999999999998</v>
      </c>
      <c r="I125" s="59" t="str">
        <f>Table5[[#This Row],[Community]]</f>
        <v xml:space="preserve">Happy Valley  </v>
      </c>
      <c r="J125" s="121">
        <f>Table1422[[#This Row],[Poverty_Average]]</f>
        <v>8.7999999999999995E-2</v>
      </c>
      <c r="K125" s="59" t="str">
        <f>Table5[[#This Row],[Community]]</f>
        <v xml:space="preserve">Happy Valley  </v>
      </c>
      <c r="L125" s="121">
        <f>Table1422[[#This Row],[Full Time Employment_Average]]</f>
        <v>0.34449999999999997</v>
      </c>
      <c r="M125" s="59" t="str">
        <f>Table5[[#This Row],[Community]]</f>
        <v xml:space="preserve">Happy Valley  </v>
      </c>
      <c r="N125" s="120">
        <f>'Update Information Here'!AL125</f>
        <v>0</v>
      </c>
      <c r="O125" s="59" t="str">
        <f>Table5[[#This Row],[Community]]</f>
        <v xml:space="preserve">Happy Valley  </v>
      </c>
      <c r="P125" s="120" t="s">
        <v>432</v>
      </c>
    </row>
    <row r="126" spans="1:16" x14ac:dyDescent="0.25">
      <c r="A126" s="59" t="str">
        <f>Table1422[[#This Row],[Community]]</f>
        <v xml:space="preserve">Harding-Birch Lakes  </v>
      </c>
      <c r="B126" s="123">
        <f>Table1422[[#This Row],[IQ1_Average]]</f>
        <v>24748</v>
      </c>
      <c r="C126" s="59" t="str">
        <f>Table5[[#This Row],[Community]]</f>
        <v xml:space="preserve">Harding-Birch Lakes  </v>
      </c>
      <c r="D126" s="123">
        <f>Table1422[[#This Row],[IQ2_Average]]</f>
        <v>50426.25</v>
      </c>
      <c r="E126" s="59" t="str">
        <f>Table5[[#This Row],[Community]]</f>
        <v xml:space="preserve">Harding-Birch Lakes  </v>
      </c>
      <c r="F126" s="122">
        <f>Table1422[[#This Row],[IQ3_Average]]</f>
        <v>66836.5</v>
      </c>
      <c r="G126" s="59" t="str">
        <f>Table5[[#This Row],[Community]]</f>
        <v xml:space="preserve">Harding-Birch Lakes  </v>
      </c>
      <c r="H126" s="121">
        <f>Table1422[[#This Row],[SNAP_Average]]</f>
        <v>7.7249999999999985E-2</v>
      </c>
      <c r="I126" s="59" t="str">
        <f>Table5[[#This Row],[Community]]</f>
        <v xml:space="preserve">Harding-Birch Lakes  </v>
      </c>
      <c r="J126" s="121">
        <f>Table1422[[#This Row],[Poverty_Average]]</f>
        <v>0.124</v>
      </c>
      <c r="K126" s="59" t="str">
        <f>Table5[[#This Row],[Community]]</f>
        <v xml:space="preserve">Harding-Birch Lakes  </v>
      </c>
      <c r="L126" s="121">
        <f>Table1422[[#This Row],[Full Time Employment_Average]]</f>
        <v>0.50224999999999997</v>
      </c>
      <c r="M126" s="59" t="str">
        <f>Table5[[#This Row],[Community]]</f>
        <v xml:space="preserve">Harding-Birch Lakes  </v>
      </c>
      <c r="N126" s="120">
        <f>'Update Information Here'!AL126</f>
        <v>0</v>
      </c>
      <c r="O126" s="59" t="str">
        <f>Table5[[#This Row],[Community]]</f>
        <v xml:space="preserve">Harding-Birch Lakes  </v>
      </c>
      <c r="P126" s="120" t="s">
        <v>432</v>
      </c>
    </row>
    <row r="127" spans="1:16" x14ac:dyDescent="0.25">
      <c r="A127" s="59" t="str">
        <f>Table1422[[#This Row],[Community]]</f>
        <v xml:space="preserve">Healy  </v>
      </c>
      <c r="B127" s="123">
        <f>Table1422[[#This Row],[IQ1_Average]]</f>
        <v>36220</v>
      </c>
      <c r="C127" s="59" t="str">
        <f>Table5[[#This Row],[Community]]</f>
        <v xml:space="preserve">Healy  </v>
      </c>
      <c r="D127" s="123">
        <f>Table1422[[#This Row],[IQ2_Average]]</f>
        <v>67962</v>
      </c>
      <c r="E127" s="59" t="str">
        <f>Table5[[#This Row],[Community]]</f>
        <v xml:space="preserve">Healy  </v>
      </c>
      <c r="F127" s="122">
        <f>Table1422[[#This Row],[IQ3_Average]]</f>
        <v>89183.666666666672</v>
      </c>
      <c r="G127" s="59" t="str">
        <f>Table5[[#This Row],[Community]]</f>
        <v xml:space="preserve">Healy  </v>
      </c>
      <c r="H127" s="121">
        <f>Table1422[[#This Row],[SNAP_Average]]</f>
        <v>3.266666666666667E-2</v>
      </c>
      <c r="I127" s="59" t="str">
        <f>Table5[[#This Row],[Community]]</f>
        <v xml:space="preserve">Healy  </v>
      </c>
      <c r="J127" s="121">
        <f>Table1422[[#This Row],[Poverty_Average]]</f>
        <v>9.4333333333333338E-2</v>
      </c>
      <c r="K127" s="59" t="str">
        <f>Table5[[#This Row],[Community]]</f>
        <v xml:space="preserve">Healy  </v>
      </c>
      <c r="L127" s="121">
        <f>Table1422[[#This Row],[Full Time Employment_Average]]</f>
        <v>0.41466666666666668</v>
      </c>
      <c r="M127" s="59" t="str">
        <f>Table5[[#This Row],[Community]]</f>
        <v xml:space="preserve">Healy  </v>
      </c>
      <c r="N127" s="120">
        <f>'Update Information Here'!AL127</f>
        <v>0</v>
      </c>
      <c r="O127" s="59" t="str">
        <f>Table5[[#This Row],[Community]]</f>
        <v xml:space="preserve">Healy  </v>
      </c>
      <c r="P127" s="120" t="s">
        <v>432</v>
      </c>
    </row>
    <row r="128" spans="1:16" x14ac:dyDescent="0.25">
      <c r="A128" s="59" t="str">
        <f>Table1422[[#This Row],[Community]]</f>
        <v xml:space="preserve">Healy Lake  </v>
      </c>
      <c r="B128" s="123">
        <f>Table1422[[#This Row],[IQ1_Average]]</f>
        <v>46267</v>
      </c>
      <c r="C128" s="59" t="str">
        <f>Table5[[#This Row],[Community]]</f>
        <v xml:space="preserve">Healy Lake  </v>
      </c>
      <c r="D128" s="123">
        <f>Table1422[[#This Row],[IQ2_Average]]</f>
        <v>80889</v>
      </c>
      <c r="E128" s="59" t="str">
        <f>Table5[[#This Row],[Community]]</f>
        <v xml:space="preserve">Healy Lake  </v>
      </c>
      <c r="F128" s="122">
        <f>Table1422[[#This Row],[IQ3_Average]]</f>
        <v>107967</v>
      </c>
      <c r="G128" s="59" t="str">
        <f>Table5[[#This Row],[Community]]</f>
        <v xml:space="preserve">Healy Lake  </v>
      </c>
      <c r="H128" s="121">
        <f>Table1422[[#This Row],[SNAP_Average]]</f>
        <v>1.8666666666666665E-2</v>
      </c>
      <c r="I128" s="59" t="str">
        <f>Table5[[#This Row],[Community]]</f>
        <v xml:space="preserve">Healy Lake  </v>
      </c>
      <c r="J128" s="121">
        <f>Table1422[[#This Row],[Poverty_Average]]</f>
        <v>3.3000000000000002E-2</v>
      </c>
      <c r="K128" s="59" t="str">
        <f>Table5[[#This Row],[Community]]</f>
        <v xml:space="preserve">Healy Lake  </v>
      </c>
      <c r="L128" s="121">
        <f>Table1422[[#This Row],[Full Time Employment_Average]]</f>
        <v>0.7316666666666668</v>
      </c>
      <c r="M128" s="59" t="str">
        <f>Table5[[#This Row],[Community]]</f>
        <v xml:space="preserve">Healy Lake  </v>
      </c>
      <c r="N128" s="120">
        <f>'Update Information Here'!AL128</f>
        <v>0</v>
      </c>
      <c r="O128" s="59" t="str">
        <f>Table5[[#This Row],[Community]]</f>
        <v xml:space="preserve">Healy Lake  </v>
      </c>
      <c r="P128" s="120" t="s">
        <v>432</v>
      </c>
    </row>
    <row r="129" spans="1:16" x14ac:dyDescent="0.25">
      <c r="A129" s="59" t="str">
        <f>Table1422[[#This Row],[Community]]</f>
        <v xml:space="preserve">Hobart Bay  </v>
      </c>
      <c r="B129" s="123" t="e">
        <f>Table1422[[#This Row],[IQ1_Average]]</f>
        <v>#DIV/0!</v>
      </c>
      <c r="C129" s="59" t="str">
        <f>Table5[[#This Row],[Community]]</f>
        <v xml:space="preserve">Hobart Bay  </v>
      </c>
      <c r="D129" s="123" t="e">
        <f>Table1422[[#This Row],[IQ2_Average]]</f>
        <v>#DIV/0!</v>
      </c>
      <c r="E129" s="59" t="str">
        <f>Table5[[#This Row],[Community]]</f>
        <v xml:space="preserve">Hobart Bay  </v>
      </c>
      <c r="F129" s="122" t="e">
        <f>Table1422[[#This Row],[IQ3_Average]]</f>
        <v>#DIV/0!</v>
      </c>
      <c r="G129" s="59" t="str">
        <f>Table5[[#This Row],[Community]]</f>
        <v xml:space="preserve">Hobart Bay  </v>
      </c>
      <c r="H129" s="121">
        <f>Table1422[[#This Row],[SNAP_Average]]</f>
        <v>0</v>
      </c>
      <c r="I129" s="59" t="str">
        <f>Table5[[#This Row],[Community]]</f>
        <v xml:space="preserve">Hobart Bay  </v>
      </c>
      <c r="J129" s="121">
        <f>Table1422[[#This Row],[Poverty_Average]]</f>
        <v>0</v>
      </c>
      <c r="K129" s="59" t="str">
        <f>Table5[[#This Row],[Community]]</f>
        <v xml:space="preserve">Hobart Bay  </v>
      </c>
      <c r="L129" s="121">
        <f>Table1422[[#This Row],[Full Time Employment_Average]]</f>
        <v>0.33949999999999997</v>
      </c>
      <c r="M129" s="59" t="str">
        <f>Table5[[#This Row],[Community]]</f>
        <v xml:space="preserve">Hobart Bay  </v>
      </c>
      <c r="N129" s="120">
        <f>'Update Information Here'!AL129</f>
        <v>0</v>
      </c>
      <c r="O129" s="59" t="str">
        <f>Table5[[#This Row],[Community]]</f>
        <v xml:space="preserve">Hobart Bay  </v>
      </c>
      <c r="P129" s="120" t="s">
        <v>432</v>
      </c>
    </row>
    <row r="130" spans="1:16" x14ac:dyDescent="0.25">
      <c r="A130" s="59" t="str">
        <f>Table1422[[#This Row],[Community]]</f>
        <v xml:space="preserve">Hollis  </v>
      </c>
      <c r="B130" s="123">
        <f>Table1422[[#This Row],[IQ1_Average]]</f>
        <v>19175</v>
      </c>
      <c r="C130" s="59" t="str">
        <f>Table5[[#This Row],[Community]]</f>
        <v xml:space="preserve">Hollis  </v>
      </c>
      <c r="D130" s="123">
        <f>Table1422[[#This Row],[IQ2_Average]]</f>
        <v>38022</v>
      </c>
      <c r="E130" s="59" t="str">
        <f>Table5[[#This Row],[Community]]</f>
        <v xml:space="preserve">Hollis  </v>
      </c>
      <c r="F130" s="122">
        <f>Table1422[[#This Row],[IQ3_Average]]</f>
        <v>67261.5</v>
      </c>
      <c r="G130" s="59" t="str">
        <f>Table5[[#This Row],[Community]]</f>
        <v xml:space="preserve">Hollis  </v>
      </c>
      <c r="H130" s="121">
        <f>Table1422[[#This Row],[SNAP_Average]]</f>
        <v>0.13</v>
      </c>
      <c r="I130" s="59" t="str">
        <f>Table5[[#This Row],[Community]]</f>
        <v xml:space="preserve">Hollis  </v>
      </c>
      <c r="J130" s="121">
        <f>Table1422[[#This Row],[Poverty_Average]]</f>
        <v>0.223</v>
      </c>
      <c r="K130" s="59" t="str">
        <f>Table5[[#This Row],[Community]]</f>
        <v xml:space="preserve">Hollis  </v>
      </c>
      <c r="L130" s="121">
        <f>Table1422[[#This Row],[Full Time Employment_Average]]</f>
        <v>0.54075000000000006</v>
      </c>
      <c r="M130" s="59" t="str">
        <f>Table5[[#This Row],[Community]]</f>
        <v xml:space="preserve">Hollis  </v>
      </c>
      <c r="N130" s="120">
        <f>'Update Information Here'!AL130</f>
        <v>0</v>
      </c>
      <c r="O130" s="59" t="str">
        <f>Table5[[#This Row],[Community]]</f>
        <v xml:space="preserve">Hollis  </v>
      </c>
      <c r="P130" s="120" t="s">
        <v>432</v>
      </c>
    </row>
    <row r="131" spans="1:16" x14ac:dyDescent="0.25">
      <c r="A131" s="59" t="str">
        <f>Table1422[[#This Row],[Community]]</f>
        <v xml:space="preserve">Holy Cross </v>
      </c>
      <c r="B131" s="123">
        <f>Table1422[[#This Row],[IQ1_Average]]</f>
        <v>20391.666666666668</v>
      </c>
      <c r="C131" s="59" t="str">
        <f>Table5[[#This Row],[Community]]</f>
        <v xml:space="preserve">Holy Cross </v>
      </c>
      <c r="D131" s="123">
        <f>Table1422[[#This Row],[IQ2_Average]]</f>
        <v>36681.25</v>
      </c>
      <c r="E131" s="59" t="str">
        <f>Table5[[#This Row],[Community]]</f>
        <v xml:space="preserve">Holy Cross </v>
      </c>
      <c r="F131" s="122">
        <f>Table1422[[#This Row],[IQ3_Average]]</f>
        <v>60443</v>
      </c>
      <c r="G131" s="59" t="str">
        <f>Table5[[#This Row],[Community]]</f>
        <v xml:space="preserve">Holy Cross </v>
      </c>
      <c r="H131" s="121">
        <f>Table1422[[#This Row],[SNAP_Average]]</f>
        <v>0.22799999999999998</v>
      </c>
      <c r="I131" s="59" t="str">
        <f>Table5[[#This Row],[Community]]</f>
        <v xml:space="preserve">Holy Cross </v>
      </c>
      <c r="J131" s="121">
        <f>Table1422[[#This Row],[Poverty_Average]]</f>
        <v>0.17050000000000001</v>
      </c>
      <c r="K131" s="59" t="str">
        <f>Table5[[#This Row],[Community]]</f>
        <v xml:space="preserve">Holy Cross </v>
      </c>
      <c r="L131" s="121">
        <f>Table1422[[#This Row],[Full Time Employment_Average]]</f>
        <v>0.35349999999999998</v>
      </c>
      <c r="M131" s="59" t="str">
        <f>Table5[[#This Row],[Community]]</f>
        <v xml:space="preserve">Holy Cross </v>
      </c>
      <c r="N131" s="120">
        <f>'Update Information Here'!AL131</f>
        <v>120</v>
      </c>
      <c r="O131" s="59" t="str">
        <f>Table5[[#This Row],[Community]]</f>
        <v xml:space="preserve">Holy Cross </v>
      </c>
      <c r="P131" s="120" t="s">
        <v>433</v>
      </c>
    </row>
    <row r="132" spans="1:16" x14ac:dyDescent="0.25">
      <c r="A132" s="59" t="str">
        <f>Table1422[[#This Row],[Community]]</f>
        <v xml:space="preserve">Homer </v>
      </c>
      <c r="B132" s="123">
        <f>Table1422[[#This Row],[IQ1_Average]]</f>
        <v>22059.25</v>
      </c>
      <c r="C132" s="59" t="str">
        <f>Table5[[#This Row],[Community]]</f>
        <v xml:space="preserve">Homer </v>
      </c>
      <c r="D132" s="123">
        <f>Table1422[[#This Row],[IQ2_Average]]</f>
        <v>40592</v>
      </c>
      <c r="E132" s="59" t="str">
        <f>Table5[[#This Row],[Community]]</f>
        <v xml:space="preserve">Homer </v>
      </c>
      <c r="F132" s="122">
        <f>Table1422[[#This Row],[IQ3_Average]]</f>
        <v>63019</v>
      </c>
      <c r="G132" s="59" t="str">
        <f>Table5[[#This Row],[Community]]</f>
        <v xml:space="preserve">Homer </v>
      </c>
      <c r="H132" s="121">
        <f>Table1422[[#This Row],[SNAP_Average]]</f>
        <v>0.20599999999999999</v>
      </c>
      <c r="I132" s="59" t="str">
        <f>Table5[[#This Row],[Community]]</f>
        <v xml:space="preserve">Homer </v>
      </c>
      <c r="J132" s="121">
        <f>Table1422[[#This Row],[Poverty_Average]]</f>
        <v>0.13150000000000001</v>
      </c>
      <c r="K132" s="59" t="str">
        <f>Table5[[#This Row],[Community]]</f>
        <v xml:space="preserve">Homer </v>
      </c>
      <c r="L132" s="121">
        <f>Table1422[[#This Row],[Full Time Employment_Average]]</f>
        <v>0.47675000000000001</v>
      </c>
      <c r="M132" s="59" t="str">
        <f>Table5[[#This Row],[Community]]</f>
        <v xml:space="preserve">Homer </v>
      </c>
      <c r="N132" s="120">
        <f>'Update Information Here'!AL132</f>
        <v>0</v>
      </c>
      <c r="O132" s="59" t="str">
        <f>Table5[[#This Row],[Community]]</f>
        <v xml:space="preserve">Homer </v>
      </c>
      <c r="P132" s="120" t="s">
        <v>432</v>
      </c>
    </row>
    <row r="133" spans="1:16" x14ac:dyDescent="0.25">
      <c r="A133" s="59" t="str">
        <f>Table1422[[#This Row],[Community]]</f>
        <v xml:space="preserve">Hoonah </v>
      </c>
      <c r="B133" s="123">
        <f>Table1422[[#This Row],[IQ1_Average]]</f>
        <v>25197.5</v>
      </c>
      <c r="C133" s="59" t="str">
        <f>Table5[[#This Row],[Community]]</f>
        <v xml:space="preserve">Hoonah </v>
      </c>
      <c r="D133" s="123">
        <f>Table1422[[#This Row],[IQ2_Average]]</f>
        <v>41938</v>
      </c>
      <c r="E133" s="59" t="str">
        <f>Table5[[#This Row],[Community]]</f>
        <v xml:space="preserve">Hoonah </v>
      </c>
      <c r="F133" s="122">
        <f>Table1422[[#This Row],[IQ3_Average]]</f>
        <v>65666.5</v>
      </c>
      <c r="G133" s="59" t="str">
        <f>Table5[[#This Row],[Community]]</f>
        <v xml:space="preserve">Hoonah </v>
      </c>
      <c r="H133" s="121">
        <f>Table1422[[#This Row],[SNAP_Average]]</f>
        <v>0.28825000000000001</v>
      </c>
      <c r="I133" s="59" t="str">
        <f>Table5[[#This Row],[Community]]</f>
        <v xml:space="preserve">Hoonah </v>
      </c>
      <c r="J133" s="121">
        <f>Table1422[[#This Row],[Poverty_Average]]</f>
        <v>0.16549999999999998</v>
      </c>
      <c r="K133" s="59" t="str">
        <f>Table5[[#This Row],[Community]]</f>
        <v xml:space="preserve">Hoonah </v>
      </c>
      <c r="L133" s="121">
        <f>Table1422[[#This Row],[Full Time Employment_Average]]</f>
        <v>0.27700000000000002</v>
      </c>
      <c r="M133" s="59" t="str">
        <f>Table5[[#This Row],[Community]]</f>
        <v xml:space="preserve">Hoonah </v>
      </c>
      <c r="N133" s="120">
        <f>'Update Information Here'!AL133</f>
        <v>88.63</v>
      </c>
      <c r="O133" s="59" t="str">
        <f>Table5[[#This Row],[Community]]</f>
        <v xml:space="preserve">Hoonah </v>
      </c>
      <c r="P133" s="120" t="s">
        <v>433</v>
      </c>
    </row>
    <row r="134" spans="1:16" x14ac:dyDescent="0.25">
      <c r="A134" s="59" t="str">
        <f>Table1422[[#This Row],[Community]]</f>
        <v xml:space="preserve">Hooper Bay </v>
      </c>
      <c r="B134" s="123">
        <f>Table1422[[#This Row],[IQ1_Average]]</f>
        <v>19066.666666666668</v>
      </c>
      <c r="C134" s="59" t="str">
        <f>Table5[[#This Row],[Community]]</f>
        <v xml:space="preserve">Hooper Bay </v>
      </c>
      <c r="D134" s="123">
        <f>Table1422[[#This Row],[IQ2_Average]]</f>
        <v>31974</v>
      </c>
      <c r="E134" s="59" t="str">
        <f>Table5[[#This Row],[Community]]</f>
        <v xml:space="preserve">Hooper Bay </v>
      </c>
      <c r="F134" s="122">
        <f>Table1422[[#This Row],[IQ3_Average]]</f>
        <v>54579.333333333336</v>
      </c>
      <c r="G134" s="59" t="str">
        <f>Table5[[#This Row],[Community]]</f>
        <v xml:space="preserve">Hooper Bay </v>
      </c>
      <c r="H134" s="121">
        <f>Table1422[[#This Row],[SNAP_Average]]</f>
        <v>0.36875000000000002</v>
      </c>
      <c r="I134" s="59" t="str">
        <f>Table5[[#This Row],[Community]]</f>
        <v xml:space="preserve">Hooper Bay </v>
      </c>
      <c r="J134" s="121">
        <f>Table1422[[#This Row],[Poverty_Average]]</f>
        <v>0.23399999999999999</v>
      </c>
      <c r="K134" s="59" t="str">
        <f>Table5[[#This Row],[Community]]</f>
        <v xml:space="preserve">Hooper Bay </v>
      </c>
      <c r="L134" s="121">
        <f>Table1422[[#This Row],[Full Time Employment_Average]]</f>
        <v>0.39275000000000004</v>
      </c>
      <c r="M134" s="59" t="str">
        <f>Table5[[#This Row],[Community]]</f>
        <v xml:space="preserve">Hooper Bay </v>
      </c>
      <c r="N134" s="120">
        <f>'Update Information Here'!AL134</f>
        <v>85</v>
      </c>
      <c r="O134" s="59" t="str">
        <f>Table5[[#This Row],[Community]]</f>
        <v xml:space="preserve">Hooper Bay </v>
      </c>
      <c r="P134" s="120" t="s">
        <v>433</v>
      </c>
    </row>
    <row r="135" spans="1:16" x14ac:dyDescent="0.25">
      <c r="A135" s="59" t="str">
        <f>Table1422[[#This Row],[Community]]</f>
        <v xml:space="preserve">Hope  </v>
      </c>
      <c r="B135" s="123">
        <f>Table1422[[#This Row],[IQ1_Average]]</f>
        <v>12229.333333333334</v>
      </c>
      <c r="C135" s="59" t="str">
        <f>Table5[[#This Row],[Community]]</f>
        <v xml:space="preserve">Hope  </v>
      </c>
      <c r="D135" s="123">
        <f>Table1422[[#This Row],[IQ2_Average]]</f>
        <v>23174.333333333332</v>
      </c>
      <c r="E135" s="59" t="str">
        <f>Table5[[#This Row],[Community]]</f>
        <v xml:space="preserve">Hope  </v>
      </c>
      <c r="F135" s="122">
        <f>Table1422[[#This Row],[IQ3_Average]]</f>
        <v>46218.666666666664</v>
      </c>
      <c r="G135" s="59" t="str">
        <f>Table5[[#This Row],[Community]]</f>
        <v xml:space="preserve">Hope  </v>
      </c>
      <c r="H135" s="121">
        <f>Table1422[[#This Row],[SNAP_Average]]</f>
        <v>0.21450000000000002</v>
      </c>
      <c r="I135" s="59" t="str">
        <f>Table5[[#This Row],[Community]]</f>
        <v xml:space="preserve">Hope  </v>
      </c>
      <c r="J135" s="121">
        <f>Table1422[[#This Row],[Poverty_Average]]</f>
        <v>0.2525</v>
      </c>
      <c r="K135" s="59" t="str">
        <f>Table5[[#This Row],[Community]]</f>
        <v xml:space="preserve">Hope  </v>
      </c>
      <c r="L135" s="121">
        <f>Table1422[[#This Row],[Full Time Employment_Average]]</f>
        <v>0.55549999999999999</v>
      </c>
      <c r="M135" s="59" t="str">
        <f>Table5[[#This Row],[Community]]</f>
        <v xml:space="preserve">Hope  </v>
      </c>
      <c r="N135" s="120">
        <f>'Update Information Here'!AL135</f>
        <v>0</v>
      </c>
      <c r="O135" s="59" t="str">
        <f>Table5[[#This Row],[Community]]</f>
        <v xml:space="preserve">Hope  </v>
      </c>
      <c r="P135" s="120" t="s">
        <v>432</v>
      </c>
    </row>
    <row r="136" spans="1:16" x14ac:dyDescent="0.25">
      <c r="A136" s="59" t="str">
        <f>Table1422[[#This Row],[Community]]</f>
        <v xml:space="preserve">Houston </v>
      </c>
      <c r="B136" s="123">
        <f>Table1422[[#This Row],[IQ1_Average]]</f>
        <v>19068.5</v>
      </c>
      <c r="C136" s="59" t="str">
        <f>Table5[[#This Row],[Community]]</f>
        <v xml:space="preserve">Houston </v>
      </c>
      <c r="D136" s="123">
        <f>Table1422[[#This Row],[IQ2_Average]]</f>
        <v>38705</v>
      </c>
      <c r="E136" s="59" t="str">
        <f>Table5[[#This Row],[Community]]</f>
        <v xml:space="preserve">Houston </v>
      </c>
      <c r="F136" s="122">
        <f>Table1422[[#This Row],[IQ3_Average]]</f>
        <v>65348.5</v>
      </c>
      <c r="G136" s="59" t="str">
        <f>Table5[[#This Row],[Community]]</f>
        <v xml:space="preserve">Houston </v>
      </c>
      <c r="H136" s="121">
        <f>Table1422[[#This Row],[SNAP_Average]]</f>
        <v>0.2445</v>
      </c>
      <c r="I136" s="59" t="str">
        <f>Table5[[#This Row],[Community]]</f>
        <v xml:space="preserve">Houston </v>
      </c>
      <c r="J136" s="121">
        <f>Table1422[[#This Row],[Poverty_Average]]</f>
        <v>0.1545</v>
      </c>
      <c r="K136" s="59" t="str">
        <f>Table5[[#This Row],[Community]]</f>
        <v xml:space="preserve">Houston </v>
      </c>
      <c r="L136" s="121">
        <f>Table1422[[#This Row],[Full Time Employment_Average]]</f>
        <v>0.44374999999999998</v>
      </c>
      <c r="M136" s="59" t="str">
        <f>Table5[[#This Row],[Community]]</f>
        <v xml:space="preserve">Houston </v>
      </c>
      <c r="N136" s="120">
        <f>'Update Information Here'!AL136</f>
        <v>0</v>
      </c>
      <c r="O136" s="59" t="str">
        <f>Table5[[#This Row],[Community]]</f>
        <v xml:space="preserve">Houston </v>
      </c>
      <c r="P136" s="120" t="s">
        <v>432</v>
      </c>
    </row>
    <row r="137" spans="1:16" x14ac:dyDescent="0.25">
      <c r="A137" s="59" t="str">
        <f>Table1422[[#This Row],[Community]]</f>
        <v xml:space="preserve">Hughes </v>
      </c>
      <c r="B137" s="123">
        <f>Table1422[[#This Row],[IQ1_Average]]</f>
        <v>15612.5</v>
      </c>
      <c r="C137" s="59" t="str">
        <f>Table5[[#This Row],[Community]]</f>
        <v xml:space="preserve">Hughes </v>
      </c>
      <c r="D137" s="123">
        <f>Table1422[[#This Row],[IQ2_Average]]</f>
        <v>32318.75</v>
      </c>
      <c r="E137" s="59" t="str">
        <f>Table5[[#This Row],[Community]]</f>
        <v xml:space="preserve">Hughes </v>
      </c>
      <c r="F137" s="122">
        <f>Table1422[[#This Row],[IQ3_Average]]</f>
        <v>48152.5</v>
      </c>
      <c r="G137" s="59" t="str">
        <f>Table5[[#This Row],[Community]]</f>
        <v xml:space="preserve">Hughes </v>
      </c>
      <c r="H137" s="121">
        <f>Table1422[[#This Row],[SNAP_Average]]</f>
        <v>0.40749999999999997</v>
      </c>
      <c r="I137" s="59" t="str">
        <f>Table5[[#This Row],[Community]]</f>
        <v xml:space="preserve">Hughes </v>
      </c>
      <c r="J137" s="121">
        <f>Table1422[[#This Row],[Poverty_Average]]</f>
        <v>0.28049999999999997</v>
      </c>
      <c r="K137" s="59" t="str">
        <f>Table5[[#This Row],[Community]]</f>
        <v xml:space="preserve">Hughes </v>
      </c>
      <c r="L137" s="121">
        <f>Table1422[[#This Row],[Full Time Employment_Average]]</f>
        <v>0.24925</v>
      </c>
      <c r="M137" s="59" t="str">
        <f>Table5[[#This Row],[Community]]</f>
        <v xml:space="preserve">Hughes </v>
      </c>
      <c r="N137" s="120">
        <f>'Update Information Here'!AL137</f>
        <v>125</v>
      </c>
      <c r="O137" s="59" t="str">
        <f>Table5[[#This Row],[Community]]</f>
        <v xml:space="preserve">Hughes </v>
      </c>
      <c r="P137" s="120" t="s">
        <v>433</v>
      </c>
    </row>
    <row r="138" spans="1:16" x14ac:dyDescent="0.25">
      <c r="A138" s="59" t="str">
        <f>Table1422[[#This Row],[Community]]</f>
        <v xml:space="preserve">Huslia </v>
      </c>
      <c r="B138" s="123">
        <f>Table1422[[#This Row],[IQ1_Average]]</f>
        <v>15041.666666666666</v>
      </c>
      <c r="C138" s="59" t="str">
        <f>Table5[[#This Row],[Community]]</f>
        <v xml:space="preserve">Huslia </v>
      </c>
      <c r="D138" s="123">
        <f>Table1422[[#This Row],[IQ2_Average]]</f>
        <v>31527.666666666668</v>
      </c>
      <c r="E138" s="59" t="str">
        <f>Table5[[#This Row],[Community]]</f>
        <v xml:space="preserve">Huslia </v>
      </c>
      <c r="F138" s="122">
        <f>Table1422[[#This Row],[IQ3_Average]]</f>
        <v>43625</v>
      </c>
      <c r="G138" s="59" t="str">
        <f>Table5[[#This Row],[Community]]</f>
        <v xml:space="preserve">Huslia </v>
      </c>
      <c r="H138" s="121">
        <f>Table1422[[#This Row],[SNAP_Average]]</f>
        <v>0.35300000000000004</v>
      </c>
      <c r="I138" s="59" t="str">
        <f>Table5[[#This Row],[Community]]</f>
        <v xml:space="preserve">Huslia </v>
      </c>
      <c r="J138" s="121">
        <f>Table1422[[#This Row],[Poverty_Average]]</f>
        <v>0.23150000000000001</v>
      </c>
      <c r="K138" s="59" t="str">
        <f>Table5[[#This Row],[Community]]</f>
        <v xml:space="preserve">Huslia </v>
      </c>
      <c r="L138" s="121">
        <f>Table1422[[#This Row],[Full Time Employment_Average]]</f>
        <v>0.28425</v>
      </c>
      <c r="M138" s="59" t="str">
        <f>Table5[[#This Row],[Community]]</f>
        <v xml:space="preserve">Huslia </v>
      </c>
      <c r="N138" s="120">
        <f>'Update Information Here'!AL138</f>
        <v>110</v>
      </c>
      <c r="O138" s="59" t="str">
        <f>Table5[[#This Row],[Community]]</f>
        <v xml:space="preserve">Huslia </v>
      </c>
      <c r="P138" s="120" t="s">
        <v>433</v>
      </c>
    </row>
    <row r="139" spans="1:16" x14ac:dyDescent="0.25">
      <c r="A139" s="59" t="str">
        <f>Table1422[[#This Row],[Community]]</f>
        <v xml:space="preserve">Hydaburg </v>
      </c>
      <c r="B139" s="123">
        <f>Table1422[[#This Row],[IQ1_Average]]</f>
        <v>19742.333333333332</v>
      </c>
      <c r="C139" s="59" t="str">
        <f>Table5[[#This Row],[Community]]</f>
        <v xml:space="preserve">Hydaburg </v>
      </c>
      <c r="D139" s="123">
        <f>Table1422[[#This Row],[IQ2_Average]]</f>
        <v>29238</v>
      </c>
      <c r="E139" s="59" t="str">
        <f>Table5[[#This Row],[Community]]</f>
        <v xml:space="preserve">Hydaburg </v>
      </c>
      <c r="F139" s="122">
        <f>Table1422[[#This Row],[IQ3_Average]]</f>
        <v>43777.666666666664</v>
      </c>
      <c r="G139" s="59" t="str">
        <f>Table5[[#This Row],[Community]]</f>
        <v xml:space="preserve">Hydaburg </v>
      </c>
      <c r="H139" s="121">
        <f>Table1422[[#This Row],[SNAP_Average]]</f>
        <v>0.22175</v>
      </c>
      <c r="I139" s="59" t="str">
        <f>Table5[[#This Row],[Community]]</f>
        <v xml:space="preserve">Hydaburg </v>
      </c>
      <c r="J139" s="121">
        <f>Table1422[[#This Row],[Poverty_Average]]</f>
        <v>0.26050000000000001</v>
      </c>
      <c r="K139" s="59" t="str">
        <f>Table5[[#This Row],[Community]]</f>
        <v xml:space="preserve">Hydaburg </v>
      </c>
      <c r="L139" s="121">
        <f>Table1422[[#This Row],[Full Time Employment_Average]]</f>
        <v>0.39566666666666667</v>
      </c>
      <c r="M139" s="59" t="str">
        <f>Table5[[#This Row],[Community]]</f>
        <v xml:space="preserve">Hydaburg </v>
      </c>
      <c r="N139" s="120">
        <f>'Update Information Here'!AL139</f>
        <v>80</v>
      </c>
      <c r="O139" s="59" t="str">
        <f>Table5[[#This Row],[Community]]</f>
        <v xml:space="preserve">Hydaburg </v>
      </c>
      <c r="P139" s="120" t="s">
        <v>433</v>
      </c>
    </row>
    <row r="140" spans="1:16" x14ac:dyDescent="0.25">
      <c r="A140" s="59" t="str">
        <f>Table1422[[#This Row],[Community]]</f>
        <v xml:space="preserve">Hyder  </v>
      </c>
      <c r="B140" s="123">
        <f>Table1422[[#This Row],[IQ1_Average]]</f>
        <v>23889</v>
      </c>
      <c r="C140" s="59" t="str">
        <f>Table5[[#This Row],[Community]]</f>
        <v xml:space="preserve">Hyder  </v>
      </c>
      <c r="D140" s="123">
        <f>Table1422[[#This Row],[IQ2_Average]]</f>
        <v>35625</v>
      </c>
      <c r="E140" s="59" t="str">
        <f>Table5[[#This Row],[Community]]</f>
        <v xml:space="preserve">Hyder  </v>
      </c>
      <c r="F140" s="122">
        <f>Table1422[[#This Row],[IQ3_Average]]</f>
        <v>52325</v>
      </c>
      <c r="G140" s="59" t="str">
        <f>Table5[[#This Row],[Community]]</f>
        <v xml:space="preserve">Hyder  </v>
      </c>
      <c r="H140" s="121">
        <f>Table1422[[#This Row],[SNAP_Average]]</f>
        <v>0.16466666666666666</v>
      </c>
      <c r="I140" s="59" t="str">
        <f>Table5[[#This Row],[Community]]</f>
        <v xml:space="preserve">Hyder  </v>
      </c>
      <c r="J140" s="121">
        <f>Table1422[[#This Row],[Poverty_Average]]</f>
        <v>0.11299999999999999</v>
      </c>
      <c r="K140" s="59" t="str">
        <f>Table5[[#This Row],[Community]]</f>
        <v xml:space="preserve">Hyder  </v>
      </c>
      <c r="L140" s="121">
        <f>Table1422[[#This Row],[Full Time Employment_Average]]</f>
        <v>0.26749999999999996</v>
      </c>
      <c r="M140" s="59" t="str">
        <f>Table5[[#This Row],[Community]]</f>
        <v xml:space="preserve">Hyder  </v>
      </c>
      <c r="N140" s="120">
        <f>'Update Information Here'!AL140</f>
        <v>0</v>
      </c>
      <c r="O140" s="59" t="str">
        <f>Table5[[#This Row],[Community]]</f>
        <v xml:space="preserve">Hyder  </v>
      </c>
      <c r="P140" s="120" t="s">
        <v>432</v>
      </c>
    </row>
    <row r="141" spans="1:16" x14ac:dyDescent="0.25">
      <c r="A141" s="59" t="str">
        <f>Table1422[[#This Row],[Community]]</f>
        <v xml:space="preserve">Igiugig  </v>
      </c>
      <c r="B141" s="123">
        <f>Table1422[[#This Row],[IQ1_Average]]</f>
        <v>30916.666666666668</v>
      </c>
      <c r="C141" s="59" t="str">
        <f>Table5[[#This Row],[Community]]</f>
        <v xml:space="preserve">Igiugig  </v>
      </c>
      <c r="D141" s="123">
        <f>Table1422[[#This Row],[IQ2_Average]]</f>
        <v>48916.666666666664</v>
      </c>
      <c r="E141" s="59" t="str">
        <f>Table5[[#This Row],[Community]]</f>
        <v xml:space="preserve">Igiugig  </v>
      </c>
      <c r="F141" s="122">
        <f>Table1422[[#This Row],[IQ3_Average]]</f>
        <v>76416.666666666672</v>
      </c>
      <c r="G141" s="59" t="str">
        <f>Table5[[#This Row],[Community]]</f>
        <v xml:space="preserve">Igiugig  </v>
      </c>
      <c r="H141" s="121">
        <f>Table1422[[#This Row],[SNAP_Average]]</f>
        <v>0.15200000000000002</v>
      </c>
      <c r="I141" s="59" t="str">
        <f>Table5[[#This Row],[Community]]</f>
        <v xml:space="preserve">Igiugig  </v>
      </c>
      <c r="J141" s="121">
        <f>Table1422[[#This Row],[Poverty_Average]]</f>
        <v>6.9333333333333344E-2</v>
      </c>
      <c r="K141" s="59" t="str">
        <f>Table5[[#This Row],[Community]]</f>
        <v xml:space="preserve">Igiugig  </v>
      </c>
      <c r="L141" s="121">
        <f>Table1422[[#This Row],[Full Time Employment_Average]]</f>
        <v>0.37749999999999995</v>
      </c>
      <c r="M141" s="59" t="str">
        <f>Table5[[#This Row],[Community]]</f>
        <v xml:space="preserve">Igiugig  </v>
      </c>
      <c r="N141" s="120">
        <f>'Update Information Here'!AL141</f>
        <v>0</v>
      </c>
      <c r="O141" s="59" t="str">
        <f>Table5[[#This Row],[Community]]</f>
        <v xml:space="preserve">Igiugig  </v>
      </c>
      <c r="P141" s="120" t="s">
        <v>432</v>
      </c>
    </row>
    <row r="142" spans="1:16" x14ac:dyDescent="0.25">
      <c r="A142" s="59" t="str">
        <f>Table1422[[#This Row],[Community]]</f>
        <v xml:space="preserve">Iliamna  </v>
      </c>
      <c r="B142" s="123">
        <f>Table1422[[#This Row],[IQ1_Average]]</f>
        <v>42166.666666666664</v>
      </c>
      <c r="C142" s="59" t="str">
        <f>Table5[[#This Row],[Community]]</f>
        <v xml:space="preserve">Iliamna  </v>
      </c>
      <c r="D142" s="123">
        <f>Table1422[[#This Row],[IQ2_Average]]</f>
        <v>61666.666666666664</v>
      </c>
      <c r="E142" s="59" t="str">
        <f>Table5[[#This Row],[Community]]</f>
        <v xml:space="preserve">Iliamna  </v>
      </c>
      <c r="F142" s="122">
        <f>Table1422[[#This Row],[IQ3_Average]]</f>
        <v>99333.333333333328</v>
      </c>
      <c r="G142" s="59" t="str">
        <f>Table5[[#This Row],[Community]]</f>
        <v xml:space="preserve">Iliamna  </v>
      </c>
      <c r="H142" s="121">
        <f>Table1422[[#This Row],[SNAP_Average]]</f>
        <v>0.161</v>
      </c>
      <c r="I142" s="59" t="str">
        <f>Table5[[#This Row],[Community]]</f>
        <v xml:space="preserve">Iliamna  </v>
      </c>
      <c r="J142" s="121">
        <f>Table1422[[#This Row],[Poverty_Average]]</f>
        <v>8.3333333333333329E-2</v>
      </c>
      <c r="K142" s="59" t="str">
        <f>Table5[[#This Row],[Community]]</f>
        <v xml:space="preserve">Iliamna  </v>
      </c>
      <c r="L142" s="121">
        <f>Table1422[[#This Row],[Full Time Employment_Average]]</f>
        <v>0.4413333333333333</v>
      </c>
      <c r="M142" s="59" t="str">
        <f>Table5[[#This Row],[Community]]</f>
        <v xml:space="preserve">Iliamna  </v>
      </c>
      <c r="N142" s="120">
        <f>'Update Information Here'!AL142</f>
        <v>0</v>
      </c>
      <c r="O142" s="59" t="str">
        <f>Table5[[#This Row],[Community]]</f>
        <v xml:space="preserve">Iliamna  </v>
      </c>
      <c r="P142" s="120" t="s">
        <v>432</v>
      </c>
    </row>
    <row r="143" spans="1:16" x14ac:dyDescent="0.25">
      <c r="A143" s="59" t="str">
        <f>Table1422[[#This Row],[Community]]</f>
        <v xml:space="preserve">Ivanof Bay  </v>
      </c>
      <c r="B143" s="123">
        <f>Table1422[[#This Row],[IQ1_Average]]</f>
        <v>46529</v>
      </c>
      <c r="C143" s="59" t="str">
        <f>Table5[[#This Row],[Community]]</f>
        <v xml:space="preserve">Ivanof Bay  </v>
      </c>
      <c r="D143" s="123">
        <f>Table1422[[#This Row],[IQ2_Average]]</f>
        <v>71976</v>
      </c>
      <c r="E143" s="59" t="str">
        <f>Table5[[#This Row],[Community]]</f>
        <v xml:space="preserve">Ivanof Bay  </v>
      </c>
      <c r="F143" s="122">
        <f>Table1422[[#This Row],[IQ3_Average]]</f>
        <v>101186.5</v>
      </c>
      <c r="G143" s="59" t="str">
        <f>Table5[[#This Row],[Community]]</f>
        <v xml:space="preserve">Ivanof Bay  </v>
      </c>
      <c r="H143" s="121">
        <f>Table1422[[#This Row],[SNAP_Average]]</f>
        <v>0.11599999999999999</v>
      </c>
      <c r="I143" s="59" t="str">
        <f>Table5[[#This Row],[Community]]</f>
        <v xml:space="preserve">Ivanof Bay  </v>
      </c>
      <c r="J143" s="121">
        <f>Table1422[[#This Row],[Poverty_Average]]</f>
        <v>7.85E-2</v>
      </c>
      <c r="K143" s="59" t="str">
        <f>Table5[[#This Row],[Community]]</f>
        <v xml:space="preserve">Ivanof Bay  </v>
      </c>
      <c r="L143" s="121">
        <f>Table1422[[#This Row],[Full Time Employment_Average]]</f>
        <v>0.49499999999999994</v>
      </c>
      <c r="M143" s="59" t="str">
        <f>Table5[[#This Row],[Community]]</f>
        <v xml:space="preserve">Ivanof Bay  </v>
      </c>
      <c r="N143" s="120">
        <f>'Update Information Here'!AL143</f>
        <v>0</v>
      </c>
      <c r="O143" s="59" t="str">
        <f>Table5[[#This Row],[Community]]</f>
        <v xml:space="preserve">Ivanof Bay  </v>
      </c>
      <c r="P143" s="120" t="s">
        <v>432</v>
      </c>
    </row>
    <row r="144" spans="1:16" x14ac:dyDescent="0.25">
      <c r="A144" s="59" t="str">
        <f>Table1422[[#This Row],[Community]]</f>
        <v xml:space="preserve">Juneau  </v>
      </c>
      <c r="B144" s="123">
        <f>Table1422[[#This Row],[IQ1_Average]]</f>
        <v>40388</v>
      </c>
      <c r="C144" s="59" t="str">
        <f>Table5[[#This Row],[Community]]</f>
        <v xml:space="preserve">Juneau  </v>
      </c>
      <c r="D144" s="123">
        <f>Table1422[[#This Row],[IQ2_Average]]</f>
        <v>67120.333333333328</v>
      </c>
      <c r="E144" s="59" t="str">
        <f>Table5[[#This Row],[Community]]</f>
        <v xml:space="preserve">Juneau  </v>
      </c>
      <c r="F144" s="122">
        <f>Table1422[[#This Row],[IQ3_Average]]</f>
        <v>98002.333333333328</v>
      </c>
      <c r="G144" s="59" t="str">
        <f>Table5[[#This Row],[Community]]</f>
        <v xml:space="preserve">Juneau  </v>
      </c>
      <c r="H144" s="121">
        <f>Table1422[[#This Row],[SNAP_Average]]</f>
        <v>6.4333333333333326E-2</v>
      </c>
      <c r="I144" s="59" t="str">
        <f>Table5[[#This Row],[Community]]</f>
        <v xml:space="preserve">Juneau  </v>
      </c>
      <c r="J144" s="121">
        <f>Table1422[[#This Row],[Poverty_Average]]</f>
        <v>8.1666666666666665E-2</v>
      </c>
      <c r="K144" s="59" t="str">
        <f>Table5[[#This Row],[Community]]</f>
        <v xml:space="preserve">Juneau  </v>
      </c>
      <c r="L144" s="121">
        <f>Table1422[[#This Row],[Full Time Employment_Average]]</f>
        <v>0.49424999999999997</v>
      </c>
      <c r="M144" s="59" t="str">
        <f>Table5[[#This Row],[Community]]</f>
        <v xml:space="preserve">Juneau  </v>
      </c>
      <c r="N144" s="120">
        <f>'Update Information Here'!AL144</f>
        <v>0</v>
      </c>
      <c r="O144" s="59" t="str">
        <f>Table5[[#This Row],[Community]]</f>
        <v xml:space="preserve">Juneau  </v>
      </c>
      <c r="P144" s="120" t="s">
        <v>432</v>
      </c>
    </row>
    <row r="145" spans="1:16" x14ac:dyDescent="0.25">
      <c r="A145" s="59" t="str">
        <f>Table1422[[#This Row],[Community]]</f>
        <v xml:space="preserve">Kachemak </v>
      </c>
      <c r="B145" s="123">
        <f>Table1422[[#This Row],[IQ1_Average]]</f>
        <v>30735</v>
      </c>
      <c r="C145" s="59" t="str">
        <f>Table5[[#This Row],[Community]]</f>
        <v xml:space="preserve">Kachemak </v>
      </c>
      <c r="D145" s="123">
        <f>Table1422[[#This Row],[IQ2_Average]]</f>
        <v>55321.75</v>
      </c>
      <c r="E145" s="59" t="str">
        <f>Table5[[#This Row],[Community]]</f>
        <v xml:space="preserve">Kachemak </v>
      </c>
      <c r="F145" s="122">
        <f>Table1422[[#This Row],[IQ3_Average]]</f>
        <v>85664.75</v>
      </c>
      <c r="G145" s="59" t="str">
        <f>Table5[[#This Row],[Community]]</f>
        <v xml:space="preserve">Kachemak </v>
      </c>
      <c r="H145" s="121">
        <f>Table1422[[#This Row],[SNAP_Average]]</f>
        <v>0.14274999999999999</v>
      </c>
      <c r="I145" s="59" t="str">
        <f>Table5[[#This Row],[Community]]</f>
        <v xml:space="preserve">Kachemak </v>
      </c>
      <c r="J145" s="121">
        <f>Table1422[[#This Row],[Poverty_Average]]</f>
        <v>9.5750000000000002E-2</v>
      </c>
      <c r="K145" s="59" t="str">
        <f>Table5[[#This Row],[Community]]</f>
        <v xml:space="preserve">Kachemak </v>
      </c>
      <c r="L145" s="121">
        <f>Table1422[[#This Row],[Full Time Employment_Average]]</f>
        <v>0.34900000000000003</v>
      </c>
      <c r="M145" s="59" t="str">
        <f>Table5[[#This Row],[Community]]</f>
        <v xml:space="preserve">Kachemak </v>
      </c>
      <c r="N145" s="120">
        <f>'Update Information Here'!AL145</f>
        <v>0</v>
      </c>
      <c r="O145" s="59" t="str">
        <f>Table5[[#This Row],[Community]]</f>
        <v xml:space="preserve">Kachemak </v>
      </c>
      <c r="P145" s="120" t="s">
        <v>432</v>
      </c>
    </row>
    <row r="146" spans="1:16" x14ac:dyDescent="0.25">
      <c r="A146" s="59" t="str">
        <f>Table1422[[#This Row],[Community]]</f>
        <v xml:space="preserve">Kake </v>
      </c>
      <c r="B146" s="123">
        <f>Table1422[[#This Row],[IQ1_Average]]</f>
        <v>28450</v>
      </c>
      <c r="C146" s="59" t="str">
        <f>Table5[[#This Row],[Community]]</f>
        <v xml:space="preserve">Kake </v>
      </c>
      <c r="D146" s="123">
        <f>Table1422[[#This Row],[IQ2_Average]]</f>
        <v>44816</v>
      </c>
      <c r="E146" s="59" t="str">
        <f>Table5[[#This Row],[Community]]</f>
        <v xml:space="preserve">Kake </v>
      </c>
      <c r="F146" s="122">
        <f>Table1422[[#This Row],[IQ3_Average]]</f>
        <v>67470</v>
      </c>
      <c r="G146" s="59" t="str">
        <f>Table5[[#This Row],[Community]]</f>
        <v xml:space="preserve">Kake </v>
      </c>
      <c r="H146" s="121">
        <f>Table1422[[#This Row],[SNAP_Average]]</f>
        <v>0.21849999999999997</v>
      </c>
      <c r="I146" s="59" t="str">
        <f>Table5[[#This Row],[Community]]</f>
        <v xml:space="preserve">Kake </v>
      </c>
      <c r="J146" s="121">
        <f>Table1422[[#This Row],[Poverty_Average]]</f>
        <v>0.10875000000000001</v>
      </c>
      <c r="K146" s="59" t="str">
        <f>Table5[[#This Row],[Community]]</f>
        <v xml:space="preserve">Kake </v>
      </c>
      <c r="L146" s="121">
        <f>Table1422[[#This Row],[Full Time Employment_Average]]</f>
        <v>0.47</v>
      </c>
      <c r="M146" s="59" t="str">
        <f>Table5[[#This Row],[Community]]</f>
        <v xml:space="preserve">Kake </v>
      </c>
      <c r="N146" s="120">
        <f>'Update Information Here'!AL146</f>
        <v>87.89</v>
      </c>
      <c r="O146" s="59" t="str">
        <f>Table5[[#This Row],[Community]]</f>
        <v xml:space="preserve">Kake </v>
      </c>
      <c r="P146" s="120" t="s">
        <v>433</v>
      </c>
    </row>
    <row r="147" spans="1:16" x14ac:dyDescent="0.25">
      <c r="A147" s="59" t="str">
        <f>Table1422[[#This Row],[Community]]</f>
        <v xml:space="preserve">Kaktovik </v>
      </c>
      <c r="B147" s="123">
        <f>Table1422[[#This Row],[IQ1_Average]]</f>
        <v>27568.25</v>
      </c>
      <c r="C147" s="59" t="str">
        <f>Table5[[#This Row],[Community]]</f>
        <v xml:space="preserve">Kaktovik </v>
      </c>
      <c r="D147" s="123">
        <f>Table1422[[#This Row],[IQ2_Average]]</f>
        <v>49365.5</v>
      </c>
      <c r="E147" s="59" t="str">
        <f>Table5[[#This Row],[Community]]</f>
        <v xml:space="preserve">Kaktovik </v>
      </c>
      <c r="F147" s="122">
        <f>Table1422[[#This Row],[IQ3_Average]]</f>
        <v>68616.75</v>
      </c>
      <c r="G147" s="59" t="str">
        <f>Table5[[#This Row],[Community]]</f>
        <v xml:space="preserve">Kaktovik </v>
      </c>
      <c r="H147" s="121">
        <f>Table1422[[#This Row],[SNAP_Average]]</f>
        <v>0.12450000000000001</v>
      </c>
      <c r="I147" s="59" t="str">
        <f>Table5[[#This Row],[Community]]</f>
        <v xml:space="preserve">Kaktovik </v>
      </c>
      <c r="J147" s="121">
        <f>Table1422[[#This Row],[Poverty_Average]]</f>
        <v>7.4499999999999997E-2</v>
      </c>
      <c r="K147" s="59" t="str">
        <f>Table5[[#This Row],[Community]]</f>
        <v xml:space="preserve">Kaktovik </v>
      </c>
      <c r="L147" s="121">
        <f>Table1422[[#This Row],[Full Time Employment_Average]]</f>
        <v>0.40266666666666673</v>
      </c>
      <c r="M147" s="59" t="str">
        <f>Table5[[#This Row],[Community]]</f>
        <v xml:space="preserve">Kaktovik </v>
      </c>
      <c r="N147" s="120">
        <f>'Update Information Here'!AL147</f>
        <v>0</v>
      </c>
      <c r="O147" s="59" t="str">
        <f>Table5[[#This Row],[Community]]</f>
        <v xml:space="preserve">Kaktovik </v>
      </c>
      <c r="P147" s="120" t="s">
        <v>433</v>
      </c>
    </row>
    <row r="148" spans="1:16" x14ac:dyDescent="0.25">
      <c r="A148" s="59" t="str">
        <f>Table1422[[#This Row],[Community]]</f>
        <v xml:space="preserve">Kalifornsky  </v>
      </c>
      <c r="B148" s="123">
        <f>Table1422[[#This Row],[IQ1_Average]]</f>
        <v>27775.5</v>
      </c>
      <c r="C148" s="59" t="str">
        <f>Table5[[#This Row],[Community]]</f>
        <v xml:space="preserve">Kalifornsky  </v>
      </c>
      <c r="D148" s="123">
        <f>Table1422[[#This Row],[IQ2_Average]]</f>
        <v>48515.5</v>
      </c>
      <c r="E148" s="59" t="str">
        <f>Table5[[#This Row],[Community]]</f>
        <v xml:space="preserve">Kalifornsky  </v>
      </c>
      <c r="F148" s="122">
        <f>Table1422[[#This Row],[IQ3_Average]]</f>
        <v>77994</v>
      </c>
      <c r="G148" s="59" t="str">
        <f>Table5[[#This Row],[Community]]</f>
        <v xml:space="preserve">Kalifornsky  </v>
      </c>
      <c r="H148" s="121">
        <f>Table1422[[#This Row],[SNAP_Average]]</f>
        <v>0.15925</v>
      </c>
      <c r="I148" s="59" t="str">
        <f>Table5[[#This Row],[Community]]</f>
        <v xml:space="preserve">Kalifornsky  </v>
      </c>
      <c r="J148" s="121">
        <f>Table1422[[#This Row],[Poverty_Average]]</f>
        <v>0.115</v>
      </c>
      <c r="K148" s="59" t="str">
        <f>Table5[[#This Row],[Community]]</f>
        <v xml:space="preserve">Kalifornsky  </v>
      </c>
      <c r="L148" s="121">
        <f>Table1422[[#This Row],[Full Time Employment_Average]]</f>
        <v>0.36675000000000002</v>
      </c>
      <c r="M148" s="59" t="str">
        <f>Table5[[#This Row],[Community]]</f>
        <v xml:space="preserve">Kalifornsky  </v>
      </c>
      <c r="N148" s="120">
        <f>'Update Information Here'!AL148</f>
        <v>0</v>
      </c>
      <c r="O148" s="59" t="str">
        <f>Table5[[#This Row],[Community]]</f>
        <v xml:space="preserve">Kalifornsky  </v>
      </c>
      <c r="P148" s="120" t="s">
        <v>432</v>
      </c>
    </row>
    <row r="149" spans="1:16" x14ac:dyDescent="0.25">
      <c r="A149" s="59" t="str">
        <f>Table1422[[#This Row],[Community]]</f>
        <v xml:space="preserve">Kaltag </v>
      </c>
      <c r="B149" s="123">
        <f>Table1422[[#This Row],[IQ1_Average]]</f>
        <v>18191.333333333332</v>
      </c>
      <c r="C149" s="59" t="str">
        <f>Table5[[#This Row],[Community]]</f>
        <v xml:space="preserve">Kaltag </v>
      </c>
      <c r="D149" s="123">
        <f>Table1422[[#This Row],[IQ2_Average]]</f>
        <v>36134.333333333336</v>
      </c>
      <c r="E149" s="59" t="str">
        <f>Table5[[#This Row],[Community]]</f>
        <v xml:space="preserve">Kaltag </v>
      </c>
      <c r="F149" s="122">
        <f>Table1422[[#This Row],[IQ3_Average]]</f>
        <v>65787.666666666672</v>
      </c>
      <c r="G149" s="59" t="str">
        <f>Table5[[#This Row],[Community]]</f>
        <v xml:space="preserve">Kaltag </v>
      </c>
      <c r="H149" s="121">
        <f>Table1422[[#This Row],[SNAP_Average]]</f>
        <v>0.27524999999999999</v>
      </c>
      <c r="I149" s="59" t="str">
        <f>Table5[[#This Row],[Community]]</f>
        <v xml:space="preserve">Kaltag </v>
      </c>
      <c r="J149" s="121">
        <f>Table1422[[#This Row],[Poverty_Average]]</f>
        <v>0.24575000000000002</v>
      </c>
      <c r="K149" s="59" t="str">
        <f>Table5[[#This Row],[Community]]</f>
        <v xml:space="preserve">Kaltag </v>
      </c>
      <c r="L149" s="121">
        <f>Table1422[[#This Row],[Full Time Employment_Average]]</f>
        <v>0.27500000000000002</v>
      </c>
      <c r="M149" s="59" t="str">
        <f>Table5[[#This Row],[Community]]</f>
        <v xml:space="preserve">Kaltag </v>
      </c>
      <c r="N149" s="120">
        <f>'Update Information Here'!AL149</f>
        <v>85</v>
      </c>
      <c r="O149" s="59" t="str">
        <f>Table5[[#This Row],[Community]]</f>
        <v xml:space="preserve">Kaltag </v>
      </c>
      <c r="P149" s="120" t="s">
        <v>432</v>
      </c>
    </row>
    <row r="150" spans="1:16" x14ac:dyDescent="0.25">
      <c r="A150" s="59" t="str">
        <f>Table1422[[#This Row],[Community]]</f>
        <v xml:space="preserve">Karluk  </v>
      </c>
      <c r="B150" s="123">
        <f>Table1422[[#This Row],[IQ1_Average]]</f>
        <v>21833.333333333332</v>
      </c>
      <c r="C150" s="59" t="str">
        <f>Table5[[#This Row],[Community]]</f>
        <v xml:space="preserve">Karluk  </v>
      </c>
      <c r="D150" s="123">
        <f>Table1422[[#This Row],[IQ2_Average]]</f>
        <v>25916</v>
      </c>
      <c r="E150" s="59" t="str">
        <f>Table5[[#This Row],[Community]]</f>
        <v xml:space="preserve">Karluk  </v>
      </c>
      <c r="F150" s="122">
        <f>Table1422[[#This Row],[IQ3_Average]]</f>
        <v>40916.666666666664</v>
      </c>
      <c r="G150" s="59" t="str">
        <f>Table5[[#This Row],[Community]]</f>
        <v xml:space="preserve">Karluk  </v>
      </c>
      <c r="H150" s="121">
        <f>Table1422[[#This Row],[SNAP_Average]]</f>
        <v>0.44</v>
      </c>
      <c r="I150" s="59" t="str">
        <f>Table5[[#This Row],[Community]]</f>
        <v xml:space="preserve">Karluk  </v>
      </c>
      <c r="J150" s="121">
        <f>Table1422[[#This Row],[Poverty_Average]]</f>
        <v>0.26024999999999998</v>
      </c>
      <c r="K150" s="59" t="str">
        <f>Table5[[#This Row],[Community]]</f>
        <v xml:space="preserve">Karluk  </v>
      </c>
      <c r="L150" s="121">
        <f>Table1422[[#This Row],[Full Time Employment_Average]]</f>
        <v>0.25774999999999998</v>
      </c>
      <c r="M150" s="59" t="str">
        <f>Table5[[#This Row],[Community]]</f>
        <v xml:space="preserve">Karluk  </v>
      </c>
      <c r="N150" s="120">
        <f>'Update Information Here'!AL150</f>
        <v>25</v>
      </c>
      <c r="O150" s="59" t="str">
        <f>Table5[[#This Row],[Community]]</f>
        <v xml:space="preserve">Karluk  </v>
      </c>
      <c r="P150" s="120" t="s">
        <v>433</v>
      </c>
    </row>
    <row r="151" spans="1:16" x14ac:dyDescent="0.25">
      <c r="A151" s="59" t="str">
        <f>Table1422[[#This Row],[Community]]</f>
        <v xml:space="preserve">Kasaan </v>
      </c>
      <c r="B151" s="123">
        <f>Table1422[[#This Row],[IQ1_Average]]</f>
        <v>23374.666666666668</v>
      </c>
      <c r="C151" s="59" t="str">
        <f>Table5[[#This Row],[Community]]</f>
        <v xml:space="preserve">Kasaan </v>
      </c>
      <c r="D151" s="123">
        <f>Table1422[[#This Row],[IQ2_Average]]</f>
        <v>33666.75</v>
      </c>
      <c r="E151" s="59" t="str">
        <f>Table5[[#This Row],[Community]]</f>
        <v xml:space="preserve">Kasaan </v>
      </c>
      <c r="F151" s="122">
        <f>Table1422[[#This Row],[IQ3_Average]]</f>
        <v>46868.75</v>
      </c>
      <c r="G151" s="59" t="str">
        <f>Table5[[#This Row],[Community]]</f>
        <v xml:space="preserve">Kasaan </v>
      </c>
      <c r="H151" s="121">
        <f>Table1422[[#This Row],[SNAP_Average]]</f>
        <v>0.43824999999999997</v>
      </c>
      <c r="I151" s="59" t="str">
        <f>Table5[[#This Row],[Community]]</f>
        <v xml:space="preserve">Kasaan </v>
      </c>
      <c r="J151" s="121">
        <f>Table1422[[#This Row],[Poverty_Average]]</f>
        <v>0.21450000000000002</v>
      </c>
      <c r="K151" s="59" t="str">
        <f>Table5[[#This Row],[Community]]</f>
        <v xml:space="preserve">Kasaan </v>
      </c>
      <c r="L151" s="121">
        <f>Table1422[[#This Row],[Full Time Employment_Average]]</f>
        <v>0.39649999999999996</v>
      </c>
      <c r="M151" s="59" t="str">
        <f>Table5[[#This Row],[Community]]</f>
        <v xml:space="preserve">Kasaan </v>
      </c>
      <c r="N151" s="120">
        <f>'Update Information Here'!AL151</f>
        <v>90.75</v>
      </c>
      <c r="O151" s="59" t="str">
        <f>Table5[[#This Row],[Community]]</f>
        <v xml:space="preserve">Kasaan </v>
      </c>
      <c r="P151" s="120" t="s">
        <v>433</v>
      </c>
    </row>
    <row r="152" spans="1:16" x14ac:dyDescent="0.25">
      <c r="A152" s="59" t="str">
        <f>Table1422[[#This Row],[Community]]</f>
        <v xml:space="preserve">Kasigluk  </v>
      </c>
      <c r="B152" s="123">
        <f>Table1422[[#This Row],[IQ1_Average]]</f>
        <v>24243.25</v>
      </c>
      <c r="C152" s="59" t="str">
        <f>Table5[[#This Row],[Community]]</f>
        <v xml:space="preserve">Kasigluk  </v>
      </c>
      <c r="D152" s="123">
        <f>Table1422[[#This Row],[IQ2_Average]]</f>
        <v>38920.75</v>
      </c>
      <c r="E152" s="59" t="str">
        <f>Table5[[#This Row],[Community]]</f>
        <v xml:space="preserve">Kasigluk  </v>
      </c>
      <c r="F152" s="122">
        <f>Table1422[[#This Row],[IQ3_Average]]</f>
        <v>55872.5</v>
      </c>
      <c r="G152" s="59" t="str">
        <f>Table5[[#This Row],[Community]]</f>
        <v xml:space="preserve">Kasigluk  </v>
      </c>
      <c r="H152" s="121">
        <f>Table1422[[#This Row],[SNAP_Average]]</f>
        <v>0.42899999999999999</v>
      </c>
      <c r="I152" s="59" t="str">
        <f>Table5[[#This Row],[Community]]</f>
        <v xml:space="preserve">Kasigluk  </v>
      </c>
      <c r="J152" s="121">
        <f>Table1422[[#This Row],[Poverty_Average]]</f>
        <v>0.24650000000000002</v>
      </c>
      <c r="K152" s="59" t="str">
        <f>Table5[[#This Row],[Community]]</f>
        <v xml:space="preserve">Kasigluk  </v>
      </c>
      <c r="L152" s="121">
        <f>Table1422[[#This Row],[Full Time Employment_Average]]</f>
        <v>0.29349999999999998</v>
      </c>
      <c r="M152" s="59" t="str">
        <f>Table5[[#This Row],[Community]]</f>
        <v xml:space="preserve">Kasigluk  </v>
      </c>
      <c r="N152" s="120">
        <f>'Update Information Here'!AL152</f>
        <v>120</v>
      </c>
      <c r="O152" s="59" t="str">
        <f>Table5[[#This Row],[Community]]</f>
        <v xml:space="preserve">Kasigluk  </v>
      </c>
      <c r="P152" s="120" t="s">
        <v>433</v>
      </c>
    </row>
    <row r="153" spans="1:16" x14ac:dyDescent="0.25">
      <c r="A153" s="59" t="str">
        <f>Table1422[[#This Row],[Community]]</f>
        <v xml:space="preserve">Kasilof  </v>
      </c>
      <c r="B153" s="123">
        <f>Table1422[[#This Row],[IQ1_Average]]</f>
        <v>31186</v>
      </c>
      <c r="C153" s="59" t="str">
        <f>Table5[[#This Row],[Community]]</f>
        <v xml:space="preserve">Kasilof  </v>
      </c>
      <c r="D153" s="123">
        <f>Table1422[[#This Row],[IQ2_Average]]</f>
        <v>45690.25</v>
      </c>
      <c r="E153" s="59" t="str">
        <f>Table5[[#This Row],[Community]]</f>
        <v xml:space="preserve">Kasilof  </v>
      </c>
      <c r="F153" s="122">
        <f>Table1422[[#This Row],[IQ3_Average]]</f>
        <v>63313.75</v>
      </c>
      <c r="G153" s="59" t="str">
        <f>Table5[[#This Row],[Community]]</f>
        <v xml:space="preserve">Kasilof  </v>
      </c>
      <c r="H153" s="121">
        <f>Table1422[[#This Row],[SNAP_Average]]</f>
        <v>0.26124999999999998</v>
      </c>
      <c r="I153" s="59" t="str">
        <f>Table5[[#This Row],[Community]]</f>
        <v xml:space="preserve">Kasilof  </v>
      </c>
      <c r="J153" s="121">
        <f>Table1422[[#This Row],[Poverty_Average]]</f>
        <v>0.1605</v>
      </c>
      <c r="K153" s="59" t="str">
        <f>Table5[[#This Row],[Community]]</f>
        <v xml:space="preserve">Kasilof  </v>
      </c>
      <c r="L153" s="121">
        <f>Table1422[[#This Row],[Full Time Employment_Average]]</f>
        <v>0.46274999999999999</v>
      </c>
      <c r="M153" s="59" t="str">
        <f>Table5[[#This Row],[Community]]</f>
        <v xml:space="preserve">Kasilof  </v>
      </c>
      <c r="N153" s="120">
        <f>'Update Information Here'!AL153</f>
        <v>0</v>
      </c>
      <c r="O153" s="59" t="str">
        <f>Table5[[#This Row],[Community]]</f>
        <v xml:space="preserve">Kasilof  </v>
      </c>
      <c r="P153" s="120" t="s">
        <v>432</v>
      </c>
    </row>
    <row r="154" spans="1:16" x14ac:dyDescent="0.25">
      <c r="A154" s="59" t="str">
        <f>Table1422[[#This Row],[Community]]</f>
        <v xml:space="preserve">Kenai </v>
      </c>
      <c r="B154" s="123">
        <f>Table1422[[#This Row],[IQ1_Average]]</f>
        <v>30768.666666666668</v>
      </c>
      <c r="C154" s="59" t="str">
        <f>Table5[[#This Row],[Community]]</f>
        <v xml:space="preserve">Kenai </v>
      </c>
      <c r="D154" s="123">
        <f>Table1422[[#This Row],[IQ2_Average]]</f>
        <v>49996.666666666664</v>
      </c>
      <c r="E154" s="59" t="str">
        <f>Table5[[#This Row],[Community]]</f>
        <v xml:space="preserve">Kenai </v>
      </c>
      <c r="F154" s="122">
        <f>Table1422[[#This Row],[IQ3_Average]]</f>
        <v>71237</v>
      </c>
      <c r="G154" s="59" t="str">
        <f>Table5[[#This Row],[Community]]</f>
        <v xml:space="preserve">Kenai </v>
      </c>
      <c r="H154" s="121">
        <f>Table1422[[#This Row],[SNAP_Average]]</f>
        <v>0.20225000000000001</v>
      </c>
      <c r="I154" s="59" t="str">
        <f>Table5[[#This Row],[Community]]</f>
        <v xml:space="preserve">Kenai </v>
      </c>
      <c r="J154" s="121">
        <f>Table1422[[#This Row],[Poverty_Average]]</f>
        <v>0.13750000000000001</v>
      </c>
      <c r="K154" s="59" t="str">
        <f>Table5[[#This Row],[Community]]</f>
        <v xml:space="preserve">Kenai </v>
      </c>
      <c r="L154" s="121">
        <f>Table1422[[#This Row],[Full Time Employment_Average]]</f>
        <v>0.41100000000000003</v>
      </c>
      <c r="M154" s="59" t="str">
        <f>Table5[[#This Row],[Community]]</f>
        <v xml:space="preserve">Kenai </v>
      </c>
      <c r="N154" s="120">
        <f>'Update Information Here'!AL154</f>
        <v>0</v>
      </c>
      <c r="O154" s="59" t="str">
        <f>Table5[[#This Row],[Community]]</f>
        <v xml:space="preserve">Kenai </v>
      </c>
      <c r="P154" s="120" t="s">
        <v>432</v>
      </c>
    </row>
    <row r="155" spans="1:16" x14ac:dyDescent="0.25">
      <c r="A155" s="59" t="str">
        <f>Table1422[[#This Row],[Community]]</f>
        <v xml:space="preserve">Kenny Lake  </v>
      </c>
      <c r="B155" s="123">
        <f>Table1422[[#This Row],[IQ1_Average]]</f>
        <v>25261</v>
      </c>
      <c r="C155" s="59" t="str">
        <f>Table5[[#This Row],[Community]]</f>
        <v xml:space="preserve">Kenny Lake  </v>
      </c>
      <c r="D155" s="123">
        <f>Table1422[[#This Row],[IQ2_Average]]</f>
        <v>44704</v>
      </c>
      <c r="E155" s="59" t="str">
        <f>Table5[[#This Row],[Community]]</f>
        <v xml:space="preserve">Kenny Lake  </v>
      </c>
      <c r="F155" s="122">
        <f>Table1422[[#This Row],[IQ3_Average]]</f>
        <v>73223.333333333328</v>
      </c>
      <c r="G155" s="59" t="str">
        <f>Table5[[#This Row],[Community]]</f>
        <v xml:space="preserve">Kenny Lake  </v>
      </c>
      <c r="H155" s="121">
        <f>Table1422[[#This Row],[SNAP_Average]]</f>
        <v>0.38950000000000001</v>
      </c>
      <c r="I155" s="59" t="str">
        <f>Table5[[#This Row],[Community]]</f>
        <v xml:space="preserve">Kenny Lake  </v>
      </c>
      <c r="J155" s="121">
        <f>Table1422[[#This Row],[Poverty_Average]]</f>
        <v>0.36749999999999999</v>
      </c>
      <c r="K155" s="59" t="str">
        <f>Table5[[#This Row],[Community]]</f>
        <v xml:space="preserve">Kenny Lake  </v>
      </c>
      <c r="L155" s="121">
        <f>Table1422[[#This Row],[Full Time Employment_Average]]</f>
        <v>0.42899999999999999</v>
      </c>
      <c r="M155" s="59" t="str">
        <f>Table5[[#This Row],[Community]]</f>
        <v xml:space="preserve">Kenny Lake  </v>
      </c>
      <c r="N155" s="120">
        <f>'Update Information Here'!AL155</f>
        <v>0</v>
      </c>
      <c r="O155" s="59" t="str">
        <f>Table5[[#This Row],[Community]]</f>
        <v xml:space="preserve">Kenny Lake  </v>
      </c>
      <c r="P155" s="120" t="s">
        <v>432</v>
      </c>
    </row>
    <row r="156" spans="1:16" x14ac:dyDescent="0.25">
      <c r="A156" s="59" t="str">
        <f>Table1422[[#This Row],[Community]]</f>
        <v xml:space="preserve">Ketchikan </v>
      </c>
      <c r="B156" s="123">
        <f>Table1422[[#This Row],[IQ1_Average]]</f>
        <v>21752.666666666668</v>
      </c>
      <c r="C156" s="59" t="str">
        <f>Table5[[#This Row],[Community]]</f>
        <v xml:space="preserve">Ketchikan </v>
      </c>
      <c r="D156" s="123">
        <f>Table1422[[#This Row],[IQ2_Average]]</f>
        <v>43025</v>
      </c>
      <c r="E156" s="59" t="str">
        <f>Table5[[#This Row],[Community]]</f>
        <v xml:space="preserve">Ketchikan </v>
      </c>
      <c r="F156" s="122">
        <f>Table1422[[#This Row],[IQ3_Average]]</f>
        <v>63286.333333333336</v>
      </c>
      <c r="G156" s="59" t="str">
        <f>Table5[[#This Row],[Community]]</f>
        <v xml:space="preserve">Ketchikan </v>
      </c>
      <c r="H156" s="121">
        <f>Table1422[[#This Row],[SNAP_Average]]</f>
        <v>0.24766666666666667</v>
      </c>
      <c r="I156" s="59" t="str">
        <f>Table5[[#This Row],[Community]]</f>
        <v xml:space="preserve">Ketchikan </v>
      </c>
      <c r="J156" s="121">
        <f>Table1422[[#This Row],[Poverty_Average]]</f>
        <v>0.17266666666666666</v>
      </c>
      <c r="K156" s="59" t="str">
        <f>Table5[[#This Row],[Community]]</f>
        <v xml:space="preserve">Ketchikan </v>
      </c>
      <c r="L156" s="121">
        <f>Table1422[[#This Row],[Full Time Employment_Average]]</f>
        <v>0.38150000000000006</v>
      </c>
      <c r="M156" s="59" t="str">
        <f>Table5[[#This Row],[Community]]</f>
        <v xml:space="preserve">Ketchikan </v>
      </c>
      <c r="N156" s="120">
        <f>'Update Information Here'!AL156</f>
        <v>0</v>
      </c>
      <c r="O156" s="59" t="str">
        <f>Table5[[#This Row],[Community]]</f>
        <v xml:space="preserve">Ketchikan </v>
      </c>
      <c r="P156" s="120" t="s">
        <v>432</v>
      </c>
    </row>
    <row r="157" spans="1:16" x14ac:dyDescent="0.25">
      <c r="A157" s="59" t="str">
        <f>Table1422[[#This Row],[Community]]</f>
        <v xml:space="preserve">Kiana </v>
      </c>
      <c r="B157" s="123">
        <f>Table1422[[#This Row],[IQ1_Average]]</f>
        <v>20199</v>
      </c>
      <c r="C157" s="59" t="str">
        <f>Table5[[#This Row],[Community]]</f>
        <v xml:space="preserve">Kiana </v>
      </c>
      <c r="D157" s="123">
        <f>Table1422[[#This Row],[IQ2_Average]]</f>
        <v>44992.75</v>
      </c>
      <c r="E157" s="59" t="str">
        <f>Table5[[#This Row],[Community]]</f>
        <v xml:space="preserve">Kiana </v>
      </c>
      <c r="F157" s="122">
        <f>Table1422[[#This Row],[IQ3_Average]]</f>
        <v>64300</v>
      </c>
      <c r="G157" s="59" t="str">
        <f>Table5[[#This Row],[Community]]</f>
        <v xml:space="preserve">Kiana </v>
      </c>
      <c r="H157" s="121">
        <f>Table1422[[#This Row],[SNAP_Average]]</f>
        <v>0.26</v>
      </c>
      <c r="I157" s="59" t="str">
        <f>Table5[[#This Row],[Community]]</f>
        <v xml:space="preserve">Kiana </v>
      </c>
      <c r="J157" s="121">
        <f>Table1422[[#This Row],[Poverty_Average]]</f>
        <v>0.21000000000000002</v>
      </c>
      <c r="K157" s="59" t="str">
        <f>Table5[[#This Row],[Community]]</f>
        <v xml:space="preserve">Kiana </v>
      </c>
      <c r="L157" s="121">
        <f>Table1422[[#This Row],[Full Time Employment_Average]]</f>
        <v>0.35425000000000001</v>
      </c>
      <c r="M157" s="59" t="str">
        <f>Table5[[#This Row],[Community]]</f>
        <v xml:space="preserve">Kiana </v>
      </c>
      <c r="N157" s="120">
        <f>'Update Information Here'!AL157</f>
        <v>47.6</v>
      </c>
      <c r="O157" s="59" t="str">
        <f>Table5[[#This Row],[Community]]</f>
        <v xml:space="preserve">Kiana </v>
      </c>
      <c r="P157" s="120" t="s">
        <v>433</v>
      </c>
    </row>
    <row r="158" spans="1:16" x14ac:dyDescent="0.25">
      <c r="A158" s="59" t="str">
        <f>Table1422[[#This Row],[Community]]</f>
        <v xml:space="preserve">King Cove </v>
      </c>
      <c r="B158" s="123">
        <f>Table1422[[#This Row],[IQ1_Average]]</f>
        <v>28254.25</v>
      </c>
      <c r="C158" s="59" t="str">
        <f>Table5[[#This Row],[Community]]</f>
        <v xml:space="preserve">King Cove </v>
      </c>
      <c r="D158" s="123">
        <f>Table1422[[#This Row],[IQ2_Average]]</f>
        <v>57460.5</v>
      </c>
      <c r="E158" s="59" t="str">
        <f>Table5[[#This Row],[Community]]</f>
        <v xml:space="preserve">King Cove </v>
      </c>
      <c r="F158" s="122">
        <f>Table1422[[#This Row],[IQ3_Average]]</f>
        <v>76161.75</v>
      </c>
      <c r="G158" s="59" t="str">
        <f>Table5[[#This Row],[Community]]</f>
        <v xml:space="preserve">King Cove </v>
      </c>
      <c r="H158" s="121">
        <f>Table1422[[#This Row],[SNAP_Average]]</f>
        <v>0.21499999999999997</v>
      </c>
      <c r="I158" s="59" t="str">
        <f>Table5[[#This Row],[Community]]</f>
        <v xml:space="preserve">King Cove </v>
      </c>
      <c r="J158" s="121">
        <f>Table1422[[#This Row],[Poverty_Average]]</f>
        <v>0.19550000000000001</v>
      </c>
      <c r="K158" s="59" t="str">
        <f>Table5[[#This Row],[Community]]</f>
        <v xml:space="preserve">King Cove </v>
      </c>
      <c r="L158" s="121">
        <f>Table1422[[#This Row],[Full Time Employment_Average]]</f>
        <v>0.50225000000000009</v>
      </c>
      <c r="M158" s="59" t="str">
        <f>Table5[[#This Row],[Community]]</f>
        <v xml:space="preserve">King Cove </v>
      </c>
      <c r="N158" s="120">
        <f>'Update Information Here'!AL158</f>
        <v>37.44</v>
      </c>
      <c r="O158" s="59" t="str">
        <f>Table5[[#This Row],[Community]]</f>
        <v xml:space="preserve">King Cove </v>
      </c>
      <c r="P158" s="120" t="s">
        <v>433</v>
      </c>
    </row>
    <row r="159" spans="1:16" x14ac:dyDescent="0.25">
      <c r="A159" s="59" t="str">
        <f>Table1422[[#This Row],[Community]]</f>
        <v xml:space="preserve">King Salmon  </v>
      </c>
      <c r="B159" s="123">
        <f>Table1422[[#This Row],[IQ1_Average]]</f>
        <v>33454.25</v>
      </c>
      <c r="C159" s="59" t="str">
        <f>Table5[[#This Row],[Community]]</f>
        <v xml:space="preserve">King Salmon  </v>
      </c>
      <c r="D159" s="123">
        <f>Table1422[[#This Row],[IQ2_Average]]</f>
        <v>62718</v>
      </c>
      <c r="E159" s="59" t="str">
        <f>Table5[[#This Row],[Community]]</f>
        <v xml:space="preserve">King Salmon  </v>
      </c>
      <c r="F159" s="122">
        <f>Table1422[[#This Row],[IQ3_Average]]</f>
        <v>84000</v>
      </c>
      <c r="G159" s="59" t="str">
        <f>Table5[[#This Row],[Community]]</f>
        <v xml:space="preserve">King Salmon  </v>
      </c>
      <c r="H159" s="121">
        <f>Table1422[[#This Row],[SNAP_Average]]</f>
        <v>0.21900000000000003</v>
      </c>
      <c r="I159" s="59" t="str">
        <f>Table5[[#This Row],[Community]]</f>
        <v xml:space="preserve">King Salmon  </v>
      </c>
      <c r="J159" s="121">
        <f>Table1422[[#This Row],[Poverty_Average]]</f>
        <v>0.16775000000000001</v>
      </c>
      <c r="K159" s="59" t="str">
        <f>Table5[[#This Row],[Community]]</f>
        <v xml:space="preserve">King Salmon  </v>
      </c>
      <c r="L159" s="121">
        <f>Table1422[[#This Row],[Full Time Employment_Average]]</f>
        <v>0.53500000000000003</v>
      </c>
      <c r="M159" s="59" t="str">
        <f>Table5[[#This Row],[Community]]</f>
        <v xml:space="preserve">King Salmon  </v>
      </c>
      <c r="N159" s="120">
        <f>'Update Information Here'!AL159</f>
        <v>30</v>
      </c>
      <c r="O159" s="59" t="str">
        <f>Table5[[#This Row],[Community]]</f>
        <v xml:space="preserve">King Salmon  </v>
      </c>
      <c r="P159" s="120" t="s">
        <v>433</v>
      </c>
    </row>
    <row r="160" spans="1:16" x14ac:dyDescent="0.25">
      <c r="A160" s="59" t="str">
        <f>Table1422[[#This Row],[Community]]</f>
        <v xml:space="preserve">Kipnuk  </v>
      </c>
      <c r="B160" s="123">
        <f>Table1422[[#This Row],[IQ1_Average]]</f>
        <v>21187.5</v>
      </c>
      <c r="C160" s="59" t="str">
        <f>Table5[[#This Row],[Community]]</f>
        <v xml:space="preserve">Kipnuk  </v>
      </c>
      <c r="D160" s="123">
        <f>Table1422[[#This Row],[IQ2_Average]]</f>
        <v>46469</v>
      </c>
      <c r="E160" s="59" t="str">
        <f>Table5[[#This Row],[Community]]</f>
        <v xml:space="preserve">Kipnuk  </v>
      </c>
      <c r="F160" s="122">
        <f>Table1422[[#This Row],[IQ3_Average]]</f>
        <v>63793.5</v>
      </c>
      <c r="G160" s="59" t="str">
        <f>Table5[[#This Row],[Community]]</f>
        <v xml:space="preserve">Kipnuk  </v>
      </c>
      <c r="H160" s="121">
        <f>Table1422[[#This Row],[SNAP_Average]]</f>
        <v>0.44274999999999998</v>
      </c>
      <c r="I160" s="59" t="str">
        <f>Table5[[#This Row],[Community]]</f>
        <v xml:space="preserve">Kipnuk  </v>
      </c>
      <c r="J160" s="121">
        <f>Table1422[[#This Row],[Poverty_Average]]</f>
        <v>0.27324999999999999</v>
      </c>
      <c r="K160" s="59" t="str">
        <f>Table5[[#This Row],[Community]]</f>
        <v xml:space="preserve">Kipnuk  </v>
      </c>
      <c r="L160" s="121">
        <f>Table1422[[#This Row],[Full Time Employment_Average]]</f>
        <v>0.18299999999999997</v>
      </c>
      <c r="M160" s="59" t="str">
        <f>Table5[[#This Row],[Community]]</f>
        <v xml:space="preserve">Kipnuk  </v>
      </c>
      <c r="N160" s="120">
        <f>'Update Information Here'!AL160</f>
        <v>0</v>
      </c>
      <c r="O160" s="59" t="str">
        <f>Table5[[#This Row],[Community]]</f>
        <v xml:space="preserve">Kipnuk  </v>
      </c>
      <c r="P160" s="120" t="s">
        <v>432</v>
      </c>
    </row>
    <row r="161" spans="1:16" x14ac:dyDescent="0.25">
      <c r="A161" s="59" t="str">
        <f>Table1422[[#This Row],[Community]]</f>
        <v xml:space="preserve">Kivalina </v>
      </c>
      <c r="B161" s="123">
        <f>Table1422[[#This Row],[IQ1_Average]]</f>
        <v>17679.75</v>
      </c>
      <c r="C161" s="59" t="str">
        <f>Table5[[#This Row],[Community]]</f>
        <v xml:space="preserve">Kivalina </v>
      </c>
      <c r="D161" s="123">
        <f>Table1422[[#This Row],[IQ2_Average]]</f>
        <v>34217.25</v>
      </c>
      <c r="E161" s="59" t="str">
        <f>Table5[[#This Row],[Community]]</f>
        <v xml:space="preserve">Kivalina </v>
      </c>
      <c r="F161" s="122">
        <f>Table1422[[#This Row],[IQ3_Average]]</f>
        <v>56468.75</v>
      </c>
      <c r="G161" s="59" t="str">
        <f>Table5[[#This Row],[Community]]</f>
        <v xml:space="preserve">Kivalina </v>
      </c>
      <c r="H161" s="121">
        <f>Table1422[[#This Row],[SNAP_Average]]</f>
        <v>0.50249999999999995</v>
      </c>
      <c r="I161" s="59" t="str">
        <f>Table5[[#This Row],[Community]]</f>
        <v xml:space="preserve">Kivalina </v>
      </c>
      <c r="J161" s="121">
        <f>Table1422[[#This Row],[Poverty_Average]]</f>
        <v>0.29749999999999999</v>
      </c>
      <c r="K161" s="59" t="str">
        <f>Table5[[#This Row],[Community]]</f>
        <v xml:space="preserve">Kivalina </v>
      </c>
      <c r="L161" s="121">
        <f>Table1422[[#This Row],[Full Time Employment_Average]]</f>
        <v>0.41249999999999998</v>
      </c>
      <c r="M161" s="59" t="str">
        <f>Table5[[#This Row],[Community]]</f>
        <v xml:space="preserve">Kivalina </v>
      </c>
      <c r="N161" s="120">
        <f>'Update Information Here'!AL161</f>
        <v>0</v>
      </c>
      <c r="O161" s="59" t="str">
        <f>Table5[[#This Row],[Community]]</f>
        <v xml:space="preserve">Kivalina </v>
      </c>
      <c r="P161" s="120" t="s">
        <v>432</v>
      </c>
    </row>
    <row r="162" spans="1:16" x14ac:dyDescent="0.25">
      <c r="A162" s="59" t="str">
        <f>Table1422[[#This Row],[Community]]</f>
        <v xml:space="preserve">Klawock </v>
      </c>
      <c r="B162" s="123">
        <f>Table1422[[#This Row],[IQ1_Average]]</f>
        <v>18237.75</v>
      </c>
      <c r="C162" s="59" t="str">
        <f>Table5[[#This Row],[Community]]</f>
        <v xml:space="preserve">Klawock </v>
      </c>
      <c r="D162" s="123">
        <f>Table1422[[#This Row],[IQ2_Average]]</f>
        <v>38579.25</v>
      </c>
      <c r="E162" s="59" t="str">
        <f>Table5[[#This Row],[Community]]</f>
        <v xml:space="preserve">Klawock </v>
      </c>
      <c r="F162" s="122">
        <f>Table1422[[#This Row],[IQ3_Average]]</f>
        <v>64885.5</v>
      </c>
      <c r="G162" s="59" t="str">
        <f>Table5[[#This Row],[Community]]</f>
        <v xml:space="preserve">Klawock </v>
      </c>
      <c r="H162" s="121">
        <f>Table1422[[#This Row],[SNAP_Average]]</f>
        <v>0.26074999999999998</v>
      </c>
      <c r="I162" s="59" t="str">
        <f>Table5[[#This Row],[Community]]</f>
        <v xml:space="preserve">Klawock </v>
      </c>
      <c r="J162" s="121">
        <f>Table1422[[#This Row],[Poverty_Average]]</f>
        <v>0.19874999999999998</v>
      </c>
      <c r="K162" s="59" t="str">
        <f>Table5[[#This Row],[Community]]</f>
        <v xml:space="preserve">Klawock </v>
      </c>
      <c r="L162" s="121">
        <f>Table1422[[#This Row],[Full Time Employment_Average]]</f>
        <v>0.37866666666666671</v>
      </c>
      <c r="M162" s="59" t="str">
        <f>Table5[[#This Row],[Community]]</f>
        <v xml:space="preserve">Klawock </v>
      </c>
      <c r="N162" s="120">
        <f>'Update Information Here'!AL162</f>
        <v>88.94</v>
      </c>
      <c r="O162" s="59" t="str">
        <f>Table5[[#This Row],[Community]]</f>
        <v xml:space="preserve">Klawock </v>
      </c>
      <c r="P162" s="120" t="s">
        <v>433</v>
      </c>
    </row>
    <row r="163" spans="1:16" x14ac:dyDescent="0.25">
      <c r="A163" s="59" t="str">
        <f>Table1422[[#This Row],[Community]]</f>
        <v xml:space="preserve">Klukwan  </v>
      </c>
      <c r="B163" s="123">
        <f>Table1422[[#This Row],[IQ1_Average]]</f>
        <v>21607.5</v>
      </c>
      <c r="C163" s="59" t="str">
        <f>Table5[[#This Row],[Community]]</f>
        <v xml:space="preserve">Klukwan  </v>
      </c>
      <c r="D163" s="123">
        <f>Table1422[[#This Row],[IQ2_Average]]</f>
        <v>44872.5</v>
      </c>
      <c r="E163" s="59" t="str">
        <f>Table5[[#This Row],[Community]]</f>
        <v xml:space="preserve">Klukwan  </v>
      </c>
      <c r="F163" s="122">
        <f>Table1422[[#This Row],[IQ3_Average]]</f>
        <v>61227.25</v>
      </c>
      <c r="G163" s="59" t="str">
        <f>Table5[[#This Row],[Community]]</f>
        <v xml:space="preserve">Klukwan  </v>
      </c>
      <c r="H163" s="121">
        <f>Table1422[[#This Row],[SNAP_Average]]</f>
        <v>0.16975000000000001</v>
      </c>
      <c r="I163" s="59" t="str">
        <f>Table5[[#This Row],[Community]]</f>
        <v xml:space="preserve">Klukwan  </v>
      </c>
      <c r="J163" s="121">
        <f>Table1422[[#This Row],[Poverty_Average]]</f>
        <v>0.15475</v>
      </c>
      <c r="K163" s="59" t="str">
        <f>Table5[[#This Row],[Community]]</f>
        <v xml:space="preserve">Klukwan  </v>
      </c>
      <c r="L163" s="121">
        <f>Table1422[[#This Row],[Full Time Employment_Average]]</f>
        <v>0.42525000000000002</v>
      </c>
      <c r="M163" s="59" t="str">
        <f>Table5[[#This Row],[Community]]</f>
        <v xml:space="preserve">Klukwan  </v>
      </c>
      <c r="N163" s="120">
        <f>'Update Information Here'!AL163</f>
        <v>60</v>
      </c>
      <c r="O163" s="59" t="str">
        <f>Table5[[#This Row],[Community]]</f>
        <v xml:space="preserve">Klukwan  </v>
      </c>
      <c r="P163" s="120" t="s">
        <v>433</v>
      </c>
    </row>
    <row r="164" spans="1:16" x14ac:dyDescent="0.25">
      <c r="A164" s="59" t="str">
        <f>Table1422[[#This Row],[Community]]</f>
        <v xml:space="preserve">Knik River  </v>
      </c>
      <c r="B164" s="123">
        <f>Table1422[[#This Row],[IQ1_Average]]</f>
        <v>21826.75</v>
      </c>
      <c r="C164" s="59" t="str">
        <f>Table5[[#This Row],[Community]]</f>
        <v xml:space="preserve">Knik River  </v>
      </c>
      <c r="D164" s="123">
        <f>Table1422[[#This Row],[IQ2_Average]]</f>
        <v>42120.25</v>
      </c>
      <c r="E164" s="59" t="str">
        <f>Table5[[#This Row],[Community]]</f>
        <v xml:space="preserve">Knik River  </v>
      </c>
      <c r="F164" s="122">
        <f>Table1422[[#This Row],[IQ3_Average]]</f>
        <v>75316.75</v>
      </c>
      <c r="G164" s="59" t="str">
        <f>Table5[[#This Row],[Community]]</f>
        <v xml:space="preserve">Knik River  </v>
      </c>
      <c r="H164" s="121">
        <f>Table1422[[#This Row],[SNAP_Average]]</f>
        <v>0.11550000000000001</v>
      </c>
      <c r="I164" s="59" t="str">
        <f>Table5[[#This Row],[Community]]</f>
        <v xml:space="preserve">Knik River  </v>
      </c>
      <c r="J164" s="121">
        <f>Table1422[[#This Row],[Poverty_Average]]</f>
        <v>9.4E-2</v>
      </c>
      <c r="K164" s="59" t="str">
        <f>Table5[[#This Row],[Community]]</f>
        <v xml:space="preserve">Knik River  </v>
      </c>
      <c r="L164" s="121">
        <f>Table1422[[#This Row],[Full Time Employment_Average]]</f>
        <v>0.48949999999999999</v>
      </c>
      <c r="M164" s="59" t="str">
        <f>Table5[[#This Row],[Community]]</f>
        <v xml:space="preserve">Knik River  </v>
      </c>
      <c r="N164" s="120">
        <f>'Update Information Here'!AL164</f>
        <v>0</v>
      </c>
      <c r="O164" s="59" t="str">
        <f>Table5[[#This Row],[Community]]</f>
        <v xml:space="preserve">Knik River  </v>
      </c>
      <c r="P164" s="120" t="s">
        <v>432</v>
      </c>
    </row>
    <row r="165" spans="1:16" x14ac:dyDescent="0.25">
      <c r="A165" s="59" t="str">
        <f>Table1422[[#This Row],[Community]]</f>
        <v xml:space="preserve">Knik-Fairview  </v>
      </c>
      <c r="B165" s="123">
        <f>Table1422[[#This Row],[IQ1_Average]]</f>
        <v>38004.666666666664</v>
      </c>
      <c r="C165" s="59" t="str">
        <f>Table5[[#This Row],[Community]]</f>
        <v xml:space="preserve">Knik-Fairview  </v>
      </c>
      <c r="D165" s="123">
        <f>Table1422[[#This Row],[IQ2_Average]]</f>
        <v>71885.666666666672</v>
      </c>
      <c r="E165" s="59" t="str">
        <f>Table5[[#This Row],[Community]]</f>
        <v xml:space="preserve">Knik-Fairview  </v>
      </c>
      <c r="F165" s="122">
        <f>Table1422[[#This Row],[IQ3_Average]]</f>
        <v>101600.33333333333</v>
      </c>
      <c r="G165" s="59" t="str">
        <f>Table5[[#This Row],[Community]]</f>
        <v xml:space="preserve">Knik-Fairview  </v>
      </c>
      <c r="H165" s="121">
        <f>Table1422[[#This Row],[SNAP_Average]]</f>
        <v>0.112</v>
      </c>
      <c r="I165" s="59" t="str">
        <f>Table5[[#This Row],[Community]]</f>
        <v xml:space="preserve">Knik-Fairview  </v>
      </c>
      <c r="J165" s="121">
        <f>Table1422[[#This Row],[Poverty_Average]]</f>
        <v>0.20549999999999999</v>
      </c>
      <c r="K165" s="59" t="str">
        <f>Table5[[#This Row],[Community]]</f>
        <v xml:space="preserve">Knik-Fairview  </v>
      </c>
      <c r="L165" s="121">
        <f>Table1422[[#This Row],[Full Time Employment_Average]]</f>
        <v>0.44350000000000001</v>
      </c>
      <c r="M165" s="59" t="str">
        <f>Table5[[#This Row],[Community]]</f>
        <v xml:space="preserve">Knik-Fairview  </v>
      </c>
      <c r="N165" s="120">
        <f>'Update Information Here'!AL165</f>
        <v>0</v>
      </c>
      <c r="O165" s="59" t="str">
        <f>Table5[[#This Row],[Community]]</f>
        <v xml:space="preserve">Knik-Fairview  </v>
      </c>
      <c r="P165" s="120" t="s">
        <v>432</v>
      </c>
    </row>
    <row r="166" spans="1:16" x14ac:dyDescent="0.25">
      <c r="A166" s="59" t="str">
        <f>Table1422[[#This Row],[Community]]</f>
        <v xml:space="preserve">Kobuk </v>
      </c>
      <c r="B166" s="123">
        <f>Table1422[[#This Row],[IQ1_Average]]</f>
        <v>26984.25</v>
      </c>
      <c r="C166" s="59" t="str">
        <f>Table5[[#This Row],[Community]]</f>
        <v xml:space="preserve">Kobuk </v>
      </c>
      <c r="D166" s="123">
        <f>Table1422[[#This Row],[IQ2_Average]]</f>
        <v>43966</v>
      </c>
      <c r="E166" s="59" t="str">
        <f>Table5[[#This Row],[Community]]</f>
        <v xml:space="preserve">Kobuk </v>
      </c>
      <c r="F166" s="122">
        <f>Table1422[[#This Row],[IQ3_Average]]</f>
        <v>72952.5</v>
      </c>
      <c r="G166" s="59" t="str">
        <f>Table5[[#This Row],[Community]]</f>
        <v xml:space="preserve">Kobuk </v>
      </c>
      <c r="H166" s="121">
        <f>Table1422[[#This Row],[SNAP_Average]]</f>
        <v>0.24049999999999999</v>
      </c>
      <c r="I166" s="59" t="str">
        <f>Table5[[#This Row],[Community]]</f>
        <v xml:space="preserve">Kobuk </v>
      </c>
      <c r="J166" s="121">
        <f>Table1422[[#This Row],[Poverty_Average]]</f>
        <v>0.20874999999999999</v>
      </c>
      <c r="K166" s="59" t="str">
        <f>Table5[[#This Row],[Community]]</f>
        <v xml:space="preserve">Kobuk </v>
      </c>
      <c r="L166" s="121">
        <f>Table1422[[#This Row],[Full Time Employment_Average]]</f>
        <v>0.24049999999999996</v>
      </c>
      <c r="M166" s="59" t="str">
        <f>Table5[[#This Row],[Community]]</f>
        <v xml:space="preserve">Kobuk </v>
      </c>
      <c r="N166" s="120">
        <f>'Update Information Here'!AL166</f>
        <v>68</v>
      </c>
      <c r="O166" s="59" t="str">
        <f>Table5[[#This Row],[Community]]</f>
        <v xml:space="preserve">Kobuk </v>
      </c>
      <c r="P166" s="120" t="s">
        <v>433</v>
      </c>
    </row>
    <row r="167" spans="1:16" x14ac:dyDescent="0.25">
      <c r="A167" s="59" t="str">
        <f>Table1422[[#This Row],[Community]]</f>
        <v xml:space="preserve">Kodiak </v>
      </c>
      <c r="B167" s="123">
        <f>Table1422[[#This Row],[IQ1_Average]]</f>
        <v>27187.75</v>
      </c>
      <c r="C167" s="59" t="str">
        <f>Table5[[#This Row],[Community]]</f>
        <v xml:space="preserve">Kodiak </v>
      </c>
      <c r="D167" s="123">
        <f>Table1422[[#This Row],[IQ2_Average]]</f>
        <v>52375.25</v>
      </c>
      <c r="E167" s="59" t="str">
        <f>Table5[[#This Row],[Community]]</f>
        <v xml:space="preserve">Kodiak </v>
      </c>
      <c r="F167" s="122">
        <f>Table1422[[#This Row],[IQ3_Average]]</f>
        <v>73578.25</v>
      </c>
      <c r="G167" s="59" t="str">
        <f>Table5[[#This Row],[Community]]</f>
        <v xml:space="preserve">Kodiak </v>
      </c>
      <c r="H167" s="121">
        <f>Table1422[[#This Row],[SNAP_Average]]</f>
        <v>0.17049999999999998</v>
      </c>
      <c r="I167" s="59" t="str">
        <f>Table5[[#This Row],[Community]]</f>
        <v xml:space="preserve">Kodiak </v>
      </c>
      <c r="J167" s="121">
        <f>Table1422[[#This Row],[Poverty_Average]]</f>
        <v>0.157</v>
      </c>
      <c r="K167" s="59" t="str">
        <f>Table5[[#This Row],[Community]]</f>
        <v xml:space="preserve">Kodiak </v>
      </c>
      <c r="L167" s="121">
        <f>Table1422[[#This Row],[Full Time Employment_Average]]</f>
        <v>0.52224999999999999</v>
      </c>
      <c r="M167" s="59" t="str">
        <f>Table5[[#This Row],[Community]]</f>
        <v xml:space="preserve">Kodiak </v>
      </c>
      <c r="N167" s="120">
        <f>'Update Information Here'!AL167</f>
        <v>0</v>
      </c>
      <c r="O167" s="59" t="str">
        <f>Table5[[#This Row],[Community]]</f>
        <v xml:space="preserve">Kodiak </v>
      </c>
      <c r="P167" s="120" t="s">
        <v>432</v>
      </c>
    </row>
    <row r="168" spans="1:16" x14ac:dyDescent="0.25">
      <c r="A168" s="59" t="str">
        <f>Table1422[[#This Row],[Community]]</f>
        <v xml:space="preserve">Kodiak Station  </v>
      </c>
      <c r="B168" s="123">
        <f>Table1422[[#This Row],[IQ1_Average]]</f>
        <v>28007</v>
      </c>
      <c r="C168" s="59" t="str">
        <f>Table5[[#This Row],[Community]]</f>
        <v xml:space="preserve">Kodiak Station  </v>
      </c>
      <c r="D168" s="123">
        <f>Table1422[[#This Row],[IQ2_Average]]</f>
        <v>51639.25</v>
      </c>
      <c r="E168" s="59" t="str">
        <f>Table5[[#This Row],[Community]]</f>
        <v xml:space="preserve">Kodiak Station  </v>
      </c>
      <c r="F168" s="122">
        <f>Table1422[[#This Row],[IQ3_Average]]</f>
        <v>71578.25</v>
      </c>
      <c r="G168" s="59" t="str">
        <f>Table5[[#This Row],[Community]]</f>
        <v xml:space="preserve">Kodiak Station  </v>
      </c>
      <c r="H168" s="121">
        <f>Table1422[[#This Row],[SNAP_Average]]</f>
        <v>0.13700000000000001</v>
      </c>
      <c r="I168" s="59" t="str">
        <f>Table5[[#This Row],[Community]]</f>
        <v xml:space="preserve">Kodiak Station  </v>
      </c>
      <c r="J168" s="121">
        <f>Table1422[[#This Row],[Poverty_Average]]</f>
        <v>0.15475</v>
      </c>
      <c r="K168" s="59" t="str">
        <f>Table5[[#This Row],[Community]]</f>
        <v xml:space="preserve">Kodiak Station  </v>
      </c>
      <c r="L168" s="121">
        <f>Table1422[[#This Row],[Full Time Employment_Average]]</f>
        <v>0.54066666666666674</v>
      </c>
      <c r="M168" s="59" t="str">
        <f>Table5[[#This Row],[Community]]</f>
        <v xml:space="preserve">Kodiak Station  </v>
      </c>
      <c r="N168" s="120">
        <f>'Update Information Here'!AL168</f>
        <v>0</v>
      </c>
      <c r="O168" s="59" t="str">
        <f>Table5[[#This Row],[Community]]</f>
        <v xml:space="preserve">Kodiak Station  </v>
      </c>
      <c r="P168" s="120" t="s">
        <v>432</v>
      </c>
    </row>
    <row r="169" spans="1:16" x14ac:dyDescent="0.25">
      <c r="A169" s="59" t="str">
        <f>Table1422[[#This Row],[Community]]</f>
        <v xml:space="preserve">Kokhanok  </v>
      </c>
      <c r="B169" s="123">
        <f>Table1422[[#This Row],[IQ1_Average]]</f>
        <v>20369.75</v>
      </c>
      <c r="C169" s="59" t="str">
        <f>Table5[[#This Row],[Community]]</f>
        <v xml:space="preserve">Kokhanok  </v>
      </c>
      <c r="D169" s="123">
        <f>Table1422[[#This Row],[IQ2_Average]]</f>
        <v>33208.25</v>
      </c>
      <c r="E169" s="59" t="str">
        <f>Table5[[#This Row],[Community]]</f>
        <v xml:space="preserve">Kokhanok  </v>
      </c>
      <c r="F169" s="122">
        <f>Table1422[[#This Row],[IQ3_Average]]</f>
        <v>57151.75</v>
      </c>
      <c r="G169" s="59" t="str">
        <f>Table5[[#This Row],[Community]]</f>
        <v xml:space="preserve">Kokhanok  </v>
      </c>
      <c r="H169" s="121">
        <f>Table1422[[#This Row],[SNAP_Average]]</f>
        <v>0.34125</v>
      </c>
      <c r="I169" s="59" t="str">
        <f>Table5[[#This Row],[Community]]</f>
        <v xml:space="preserve">Kokhanok  </v>
      </c>
      <c r="J169" s="121">
        <f>Table1422[[#This Row],[Poverty_Average]]</f>
        <v>0.20149999999999998</v>
      </c>
      <c r="K169" s="59" t="str">
        <f>Table5[[#This Row],[Community]]</f>
        <v xml:space="preserve">Kokhanok  </v>
      </c>
      <c r="L169" s="121">
        <f>Table1422[[#This Row],[Full Time Employment_Average]]</f>
        <v>0.11624999999999999</v>
      </c>
      <c r="M169" s="59" t="str">
        <f>Table5[[#This Row],[Community]]</f>
        <v xml:space="preserve">Kokhanok  </v>
      </c>
      <c r="N169" s="120">
        <f>'Update Information Here'!AL169</f>
        <v>90</v>
      </c>
      <c r="O169" s="59" t="str">
        <f>Table5[[#This Row],[Community]]</f>
        <v xml:space="preserve">Kokhanok  </v>
      </c>
      <c r="P169" s="120" t="s">
        <v>433</v>
      </c>
    </row>
    <row r="170" spans="1:16" x14ac:dyDescent="0.25">
      <c r="A170" s="59" t="str">
        <f>Table1422[[#This Row],[Community]]</f>
        <v xml:space="preserve">Koliganek  </v>
      </c>
      <c r="B170" s="123">
        <f>Table1422[[#This Row],[IQ1_Average]]</f>
        <v>20525</v>
      </c>
      <c r="C170" s="59" t="str">
        <f>Table5[[#This Row],[Community]]</f>
        <v xml:space="preserve">Koliganek  </v>
      </c>
      <c r="D170" s="123">
        <f>Table1422[[#This Row],[IQ2_Average]]</f>
        <v>37972.333333333336</v>
      </c>
      <c r="E170" s="59" t="str">
        <f>Table5[[#This Row],[Community]]</f>
        <v xml:space="preserve">Koliganek  </v>
      </c>
      <c r="F170" s="122">
        <f>Table1422[[#This Row],[IQ3_Average]]</f>
        <v>57833.333333333336</v>
      </c>
      <c r="G170" s="59" t="str">
        <f>Table5[[#This Row],[Community]]</f>
        <v xml:space="preserve">Koliganek  </v>
      </c>
      <c r="H170" s="121">
        <f>Table1422[[#This Row],[SNAP_Average]]</f>
        <v>0.40225</v>
      </c>
      <c r="I170" s="59" t="str">
        <f>Table5[[#This Row],[Community]]</f>
        <v xml:space="preserve">Koliganek  </v>
      </c>
      <c r="J170" s="121">
        <f>Table1422[[#This Row],[Poverty_Average]]</f>
        <v>0.18475000000000003</v>
      </c>
      <c r="K170" s="59" t="str">
        <f>Table5[[#This Row],[Community]]</f>
        <v xml:space="preserve">Koliganek  </v>
      </c>
      <c r="L170" s="121">
        <f>Table1422[[#This Row],[Full Time Employment_Average]]</f>
        <v>0.26949999999999996</v>
      </c>
      <c r="M170" s="59" t="str">
        <f>Table5[[#This Row],[Community]]</f>
        <v xml:space="preserve">Koliganek  </v>
      </c>
      <c r="N170" s="120">
        <f>'Update Information Here'!AL170</f>
        <v>20</v>
      </c>
      <c r="O170" s="59" t="str">
        <f>Table5[[#This Row],[Community]]</f>
        <v xml:space="preserve">Koliganek  </v>
      </c>
      <c r="P170" s="120" t="s">
        <v>433</v>
      </c>
    </row>
    <row r="171" spans="1:16" x14ac:dyDescent="0.25">
      <c r="A171" s="59" t="str">
        <f>Table1422[[#This Row],[Community]]</f>
        <v xml:space="preserve">Kongiganak  </v>
      </c>
      <c r="B171" s="123">
        <f>Table1422[[#This Row],[IQ1_Average]]</f>
        <v>20995</v>
      </c>
      <c r="C171" s="59" t="str">
        <f>Table5[[#This Row],[Community]]</f>
        <v xml:space="preserve">Kongiganak  </v>
      </c>
      <c r="D171" s="123">
        <f>Table1422[[#This Row],[IQ2_Average]]</f>
        <v>33656.25</v>
      </c>
      <c r="E171" s="59" t="str">
        <f>Table5[[#This Row],[Community]]</f>
        <v xml:space="preserve">Kongiganak  </v>
      </c>
      <c r="F171" s="122">
        <f>Table1422[[#This Row],[IQ3_Average]]</f>
        <v>55562.5</v>
      </c>
      <c r="G171" s="59" t="str">
        <f>Table5[[#This Row],[Community]]</f>
        <v xml:space="preserve">Kongiganak  </v>
      </c>
      <c r="H171" s="121">
        <f>Table1422[[#This Row],[SNAP_Average]]</f>
        <v>0.52150000000000007</v>
      </c>
      <c r="I171" s="59" t="str">
        <f>Table5[[#This Row],[Community]]</f>
        <v xml:space="preserve">Kongiganak  </v>
      </c>
      <c r="J171" s="121">
        <f>Table1422[[#This Row],[Poverty_Average]]</f>
        <v>0.22899999999999998</v>
      </c>
      <c r="K171" s="59" t="str">
        <f>Table5[[#This Row],[Community]]</f>
        <v xml:space="preserve">Kongiganak  </v>
      </c>
      <c r="L171" s="121">
        <f>Table1422[[#This Row],[Full Time Employment_Average]]</f>
        <v>0.254</v>
      </c>
      <c r="M171" s="59" t="str">
        <f>Table5[[#This Row],[Community]]</f>
        <v xml:space="preserve">Kongiganak  </v>
      </c>
      <c r="N171" s="120">
        <f>'Update Information Here'!AL171</f>
        <v>0</v>
      </c>
      <c r="O171" s="59" t="str">
        <f>Table5[[#This Row],[Community]]</f>
        <v xml:space="preserve">Kongiganak  </v>
      </c>
      <c r="P171" s="120" t="s">
        <v>432</v>
      </c>
    </row>
    <row r="172" spans="1:16" x14ac:dyDescent="0.25">
      <c r="A172" s="59" t="str">
        <f>Table1422[[#This Row],[Community]]</f>
        <v xml:space="preserve">Kotlik </v>
      </c>
      <c r="B172" s="123">
        <f>Table1422[[#This Row],[IQ1_Average]]</f>
        <v>24963.5</v>
      </c>
      <c r="C172" s="59" t="str">
        <f>Table5[[#This Row],[Community]]</f>
        <v xml:space="preserve">Kotlik </v>
      </c>
      <c r="D172" s="123">
        <f>Table1422[[#This Row],[IQ2_Average]]</f>
        <v>38944.75</v>
      </c>
      <c r="E172" s="59" t="str">
        <f>Table5[[#This Row],[Community]]</f>
        <v xml:space="preserve">Kotlik </v>
      </c>
      <c r="F172" s="122">
        <f>Table1422[[#This Row],[IQ3_Average]]</f>
        <v>64206.25</v>
      </c>
      <c r="G172" s="59" t="str">
        <f>Table5[[#This Row],[Community]]</f>
        <v xml:space="preserve">Kotlik </v>
      </c>
      <c r="H172" s="121">
        <f>Table1422[[#This Row],[SNAP_Average]]</f>
        <v>0.51150000000000007</v>
      </c>
      <c r="I172" s="59" t="str">
        <f>Table5[[#This Row],[Community]]</f>
        <v xml:space="preserve">Kotlik </v>
      </c>
      <c r="J172" s="121">
        <f>Table1422[[#This Row],[Poverty_Average]]</f>
        <v>0.30125000000000002</v>
      </c>
      <c r="K172" s="59" t="str">
        <f>Table5[[#This Row],[Community]]</f>
        <v xml:space="preserve">Kotlik </v>
      </c>
      <c r="L172" s="121">
        <f>Table1422[[#This Row],[Full Time Employment_Average]]</f>
        <v>0.377</v>
      </c>
      <c r="M172" s="59" t="str">
        <f>Table5[[#This Row],[Community]]</f>
        <v xml:space="preserve">Kotlik </v>
      </c>
      <c r="N172" s="120">
        <f>'Update Information Here'!AL172</f>
        <v>104.5</v>
      </c>
      <c r="O172" s="59" t="str">
        <f>Table5[[#This Row],[Community]]</f>
        <v xml:space="preserve">Kotlik </v>
      </c>
      <c r="P172" s="120" t="s">
        <v>433</v>
      </c>
    </row>
    <row r="173" spans="1:16" x14ac:dyDescent="0.25">
      <c r="A173" s="59" t="str">
        <f>Table1422[[#This Row],[Community]]</f>
        <v xml:space="preserve">Kotzebue </v>
      </c>
      <c r="B173" s="123">
        <f>Table1422[[#This Row],[IQ1_Average]]</f>
        <v>25564</v>
      </c>
      <c r="C173" s="59" t="str">
        <f>Table5[[#This Row],[Community]]</f>
        <v xml:space="preserve">Kotzebue </v>
      </c>
      <c r="D173" s="123">
        <f>Table1422[[#This Row],[IQ2_Average]]</f>
        <v>45672.25</v>
      </c>
      <c r="E173" s="59" t="str">
        <f>Table5[[#This Row],[Community]]</f>
        <v xml:space="preserve">Kotzebue </v>
      </c>
      <c r="F173" s="122">
        <f>Table1422[[#This Row],[IQ3_Average]]</f>
        <v>75630.25</v>
      </c>
      <c r="G173" s="59" t="str">
        <f>Table5[[#This Row],[Community]]</f>
        <v xml:space="preserve">Kotzebue </v>
      </c>
      <c r="H173" s="121">
        <f>Table1422[[#This Row],[SNAP_Average]]</f>
        <v>0.39874999999999994</v>
      </c>
      <c r="I173" s="59" t="str">
        <f>Table5[[#This Row],[Community]]</f>
        <v xml:space="preserve">Kotzebue </v>
      </c>
      <c r="J173" s="121">
        <f>Table1422[[#This Row],[Poverty_Average]]</f>
        <v>0.27050000000000002</v>
      </c>
      <c r="K173" s="59" t="str">
        <f>Table5[[#This Row],[Community]]</f>
        <v xml:space="preserve">Kotzebue </v>
      </c>
      <c r="L173" s="121">
        <f>Table1422[[#This Row],[Full Time Employment_Average]]</f>
        <v>0.36025000000000001</v>
      </c>
      <c r="M173" s="59" t="str">
        <f>Table5[[#This Row],[Community]]</f>
        <v xml:space="preserve">Kotzebue </v>
      </c>
      <c r="N173" s="120">
        <f>'Update Information Here'!AL173</f>
        <v>134.81</v>
      </c>
      <c r="O173" s="59" t="str">
        <f>Table5[[#This Row],[Community]]</f>
        <v xml:space="preserve">Kotzebue </v>
      </c>
      <c r="P173" s="120" t="s">
        <v>433</v>
      </c>
    </row>
    <row r="174" spans="1:16" x14ac:dyDescent="0.25">
      <c r="A174" s="59" t="str">
        <f>Table1422[[#This Row],[Community]]</f>
        <v xml:space="preserve">Koyuk </v>
      </c>
      <c r="B174" s="123">
        <f>Table1422[[#This Row],[IQ1_Average]]</f>
        <v>20386.75</v>
      </c>
      <c r="C174" s="59" t="str">
        <f>Table5[[#This Row],[Community]]</f>
        <v xml:space="preserve">Koyuk </v>
      </c>
      <c r="D174" s="123">
        <f>Table1422[[#This Row],[IQ2_Average]]</f>
        <v>36917.25</v>
      </c>
      <c r="E174" s="59" t="str">
        <f>Table5[[#This Row],[Community]]</f>
        <v xml:space="preserve">Koyuk </v>
      </c>
      <c r="F174" s="122">
        <f>Table1422[[#This Row],[IQ3_Average]]</f>
        <v>54812.5</v>
      </c>
      <c r="G174" s="59" t="str">
        <f>Table5[[#This Row],[Community]]</f>
        <v xml:space="preserve">Koyuk </v>
      </c>
      <c r="H174" s="121">
        <f>Table1422[[#This Row],[SNAP_Average]]</f>
        <v>0.40575</v>
      </c>
      <c r="I174" s="59" t="str">
        <f>Table5[[#This Row],[Community]]</f>
        <v xml:space="preserve">Koyuk </v>
      </c>
      <c r="J174" s="121">
        <f>Table1422[[#This Row],[Poverty_Average]]</f>
        <v>0.33925</v>
      </c>
      <c r="K174" s="59" t="str">
        <f>Table5[[#This Row],[Community]]</f>
        <v xml:space="preserve">Koyuk </v>
      </c>
      <c r="L174" s="121">
        <f>Table1422[[#This Row],[Full Time Employment_Average]]</f>
        <v>0.191</v>
      </c>
      <c r="M174" s="59" t="str">
        <f>Table5[[#This Row],[Community]]</f>
        <v xml:space="preserve">Koyuk </v>
      </c>
      <c r="N174" s="120">
        <f>'Update Information Here'!AL174</f>
        <v>70</v>
      </c>
      <c r="O174" s="59" t="str">
        <f>Table5[[#This Row],[Community]]</f>
        <v xml:space="preserve">Koyuk </v>
      </c>
      <c r="P174" s="120" t="s">
        <v>433</v>
      </c>
    </row>
    <row r="175" spans="1:16" x14ac:dyDescent="0.25">
      <c r="A175" s="59" t="str">
        <f>Table1422[[#This Row],[Community]]</f>
        <v xml:space="preserve">Koyukuk </v>
      </c>
      <c r="B175" s="123">
        <f>Table1422[[#This Row],[IQ1_Average]]</f>
        <v>10502</v>
      </c>
      <c r="C175" s="59" t="str">
        <f>Table5[[#This Row],[Community]]</f>
        <v xml:space="preserve">Koyukuk </v>
      </c>
      <c r="D175" s="123">
        <f>Table1422[[#This Row],[IQ2_Average]]</f>
        <v>19889</v>
      </c>
      <c r="E175" s="59" t="str">
        <f>Table5[[#This Row],[Community]]</f>
        <v xml:space="preserve">Koyukuk </v>
      </c>
      <c r="F175" s="122">
        <f>Table1422[[#This Row],[IQ3_Average]]</f>
        <v>40027.666666666664</v>
      </c>
      <c r="G175" s="59" t="str">
        <f>Table5[[#This Row],[Community]]</f>
        <v xml:space="preserve">Koyukuk </v>
      </c>
      <c r="H175" s="121">
        <f>Table1422[[#This Row],[SNAP_Average]]</f>
        <v>0.32150000000000001</v>
      </c>
      <c r="I175" s="59" t="str">
        <f>Table5[[#This Row],[Community]]</f>
        <v xml:space="preserve">Koyukuk </v>
      </c>
      <c r="J175" s="121">
        <f>Table1422[[#This Row],[Poverty_Average]]</f>
        <v>0.26924999999999999</v>
      </c>
      <c r="K175" s="59" t="str">
        <f>Table5[[#This Row],[Community]]</f>
        <v xml:space="preserve">Koyukuk </v>
      </c>
      <c r="L175" s="121">
        <f>Table1422[[#This Row],[Full Time Employment_Average]]</f>
        <v>0.27849999999999997</v>
      </c>
      <c r="M175" s="59" t="str">
        <f>Table5[[#This Row],[Community]]</f>
        <v xml:space="preserve">Koyukuk </v>
      </c>
      <c r="N175" s="120">
        <f>'Update Information Here'!AL175</f>
        <v>0</v>
      </c>
      <c r="O175" s="59" t="str">
        <f>Table5[[#This Row],[Community]]</f>
        <v xml:space="preserve">Koyukuk </v>
      </c>
      <c r="P175" s="120" t="s">
        <v>432</v>
      </c>
    </row>
    <row r="176" spans="1:16" x14ac:dyDescent="0.25">
      <c r="A176" s="59" t="str">
        <f>Table1422[[#This Row],[Community]]</f>
        <v xml:space="preserve">Kupreanof </v>
      </c>
      <c r="B176" s="123">
        <f>Table1422[[#This Row],[IQ1_Average]]</f>
        <v>27296.333333333332</v>
      </c>
      <c r="C176" s="59" t="str">
        <f>Table5[[#This Row],[Community]]</f>
        <v xml:space="preserve">Kupreanof </v>
      </c>
      <c r="D176" s="123">
        <f>Table1422[[#This Row],[IQ2_Average]]</f>
        <v>39371</v>
      </c>
      <c r="E176" s="59" t="str">
        <f>Table5[[#This Row],[Community]]</f>
        <v xml:space="preserve">Kupreanof </v>
      </c>
      <c r="F176" s="122">
        <f>Table1422[[#This Row],[IQ3_Average]]</f>
        <v>49611.333333333336</v>
      </c>
      <c r="G176" s="59" t="str">
        <f>Table5[[#This Row],[Community]]</f>
        <v xml:space="preserve">Kupreanof </v>
      </c>
      <c r="H176" s="121">
        <f>Table1422[[#This Row],[SNAP_Average]]</f>
        <v>0.21174999999999999</v>
      </c>
      <c r="I176" s="59" t="str">
        <f>Table5[[#This Row],[Community]]</f>
        <v xml:space="preserve">Kupreanof </v>
      </c>
      <c r="J176" s="121">
        <f>Table1422[[#This Row],[Poverty_Average]]</f>
        <v>0.1925</v>
      </c>
      <c r="K176" s="59" t="str">
        <f>Table5[[#This Row],[Community]]</f>
        <v xml:space="preserve">Kupreanof </v>
      </c>
      <c r="L176" s="121">
        <f>Table1422[[#This Row],[Full Time Employment_Average]]</f>
        <v>0.29825000000000002</v>
      </c>
      <c r="M176" s="59" t="str">
        <f>Table5[[#This Row],[Community]]</f>
        <v xml:space="preserve">Kupreanof </v>
      </c>
      <c r="N176" s="120">
        <f>'Update Information Here'!AL176</f>
        <v>0</v>
      </c>
      <c r="O176" s="59" t="str">
        <f>Table5[[#This Row],[Community]]</f>
        <v xml:space="preserve">Kupreanof </v>
      </c>
      <c r="P176" s="120" t="s">
        <v>432</v>
      </c>
    </row>
    <row r="177" spans="1:16" x14ac:dyDescent="0.25">
      <c r="A177" s="59" t="str">
        <f>Table1422[[#This Row],[Community]]</f>
        <v xml:space="preserve">Kwethluk </v>
      </c>
      <c r="B177" s="123">
        <f>Table1422[[#This Row],[IQ1_Average]]</f>
        <v>22680.666666666668</v>
      </c>
      <c r="C177" s="59" t="str">
        <f>Table5[[#This Row],[Community]]</f>
        <v xml:space="preserve">Kwethluk </v>
      </c>
      <c r="D177" s="123">
        <f>Table1422[[#This Row],[IQ2_Average]]</f>
        <v>36711</v>
      </c>
      <c r="E177" s="59" t="str">
        <f>Table5[[#This Row],[Community]]</f>
        <v xml:space="preserve">Kwethluk </v>
      </c>
      <c r="F177" s="122">
        <f>Table1422[[#This Row],[IQ3_Average]]</f>
        <v>52090.333333333336</v>
      </c>
      <c r="G177" s="59" t="str">
        <f>Table5[[#This Row],[Community]]</f>
        <v xml:space="preserve">Kwethluk </v>
      </c>
      <c r="H177" s="121">
        <f>Table1422[[#This Row],[SNAP_Average]]</f>
        <v>0.37525000000000003</v>
      </c>
      <c r="I177" s="59" t="str">
        <f>Table5[[#This Row],[Community]]</f>
        <v xml:space="preserve">Kwethluk </v>
      </c>
      <c r="J177" s="121">
        <f>Table1422[[#This Row],[Poverty_Average]]</f>
        <v>0.18175000000000002</v>
      </c>
      <c r="K177" s="59" t="str">
        <f>Table5[[#This Row],[Community]]</f>
        <v xml:space="preserve">Kwethluk </v>
      </c>
      <c r="L177" s="121">
        <f>Table1422[[#This Row],[Full Time Employment_Average]]</f>
        <v>0.20533333333333334</v>
      </c>
      <c r="M177" s="59" t="str">
        <f>Table5[[#This Row],[Community]]</f>
        <v xml:space="preserve">Kwethluk </v>
      </c>
      <c r="N177" s="120">
        <f>'Update Information Here'!AL177</f>
        <v>116</v>
      </c>
      <c r="O177" s="59" t="str">
        <f>Table5[[#This Row],[Community]]</f>
        <v xml:space="preserve">Kwethluk </v>
      </c>
      <c r="P177" s="120" t="s">
        <v>433</v>
      </c>
    </row>
    <row r="178" spans="1:16" x14ac:dyDescent="0.25">
      <c r="A178" s="59" t="str">
        <f>Table1422[[#This Row],[Community]]</f>
        <v xml:space="preserve">Kwigillingok  </v>
      </c>
      <c r="B178" s="123">
        <f>Table1422[[#This Row],[IQ1_Average]]</f>
        <v>20794.333333333332</v>
      </c>
      <c r="C178" s="59" t="str">
        <f>Table5[[#This Row],[Community]]</f>
        <v xml:space="preserve">Kwigillingok  </v>
      </c>
      <c r="D178" s="123">
        <f>Table1422[[#This Row],[IQ2_Average]]</f>
        <v>38258</v>
      </c>
      <c r="E178" s="59" t="str">
        <f>Table5[[#This Row],[Community]]</f>
        <v xml:space="preserve">Kwigillingok  </v>
      </c>
      <c r="F178" s="122">
        <f>Table1422[[#This Row],[IQ3_Average]]</f>
        <v>53083.666666666664</v>
      </c>
      <c r="G178" s="59" t="str">
        <f>Table5[[#This Row],[Community]]</f>
        <v xml:space="preserve">Kwigillingok  </v>
      </c>
      <c r="H178" s="121">
        <f>Table1422[[#This Row],[SNAP_Average]]</f>
        <v>0.35199999999999998</v>
      </c>
      <c r="I178" s="59" t="str">
        <f>Table5[[#This Row],[Community]]</f>
        <v xml:space="preserve">Kwigillingok  </v>
      </c>
      <c r="J178" s="121">
        <f>Table1422[[#This Row],[Poverty_Average]]</f>
        <v>0.16699999999999998</v>
      </c>
      <c r="K178" s="59" t="str">
        <f>Table5[[#This Row],[Community]]</f>
        <v xml:space="preserve">Kwigillingok  </v>
      </c>
      <c r="L178" s="121">
        <f>Table1422[[#This Row],[Full Time Employment_Average]]</f>
        <v>0.43675000000000003</v>
      </c>
      <c r="M178" s="59" t="str">
        <f>Table5[[#This Row],[Community]]</f>
        <v xml:space="preserve">Kwigillingok  </v>
      </c>
      <c r="N178" s="120">
        <f>'Update Information Here'!AL178</f>
        <v>0</v>
      </c>
      <c r="O178" s="59" t="str">
        <f>Table5[[#This Row],[Community]]</f>
        <v xml:space="preserve">Kwigillingok  </v>
      </c>
      <c r="P178" s="120" t="s">
        <v>432</v>
      </c>
    </row>
    <row r="179" spans="1:16" x14ac:dyDescent="0.25">
      <c r="A179" s="59" t="str">
        <f>Table1422[[#This Row],[Community]]</f>
        <v xml:space="preserve">Lake Louise  </v>
      </c>
      <c r="B179" s="123">
        <f>Table1422[[#This Row],[IQ1_Average]]</f>
        <v>14800</v>
      </c>
      <c r="C179" s="59" t="str">
        <f>Table5[[#This Row],[Community]]</f>
        <v xml:space="preserve">Lake Louise  </v>
      </c>
      <c r="D179" s="123">
        <f>Table1422[[#This Row],[IQ2_Average]]</f>
        <v>36833</v>
      </c>
      <c r="E179" s="59" t="str">
        <f>Table5[[#This Row],[Community]]</f>
        <v xml:space="preserve">Lake Louise  </v>
      </c>
      <c r="F179" s="122">
        <f>Table1422[[#This Row],[IQ3_Average]]</f>
        <v>52400</v>
      </c>
      <c r="G179" s="59" t="str">
        <f>Table5[[#This Row],[Community]]</f>
        <v xml:space="preserve">Lake Louise  </v>
      </c>
      <c r="H179" s="121">
        <f>Table1422[[#This Row],[SNAP_Average]]</f>
        <v>9.9250000000000005E-2</v>
      </c>
      <c r="I179" s="59" t="str">
        <f>Table5[[#This Row],[Community]]</f>
        <v xml:space="preserve">Lake Louise  </v>
      </c>
      <c r="J179" s="121">
        <f>Table1422[[#This Row],[Poverty_Average]]</f>
        <v>0.13800000000000001</v>
      </c>
      <c r="K179" s="59" t="str">
        <f>Table5[[#This Row],[Community]]</f>
        <v xml:space="preserve">Lake Louise  </v>
      </c>
      <c r="L179" s="121">
        <f>Table1422[[#This Row],[Full Time Employment_Average]]</f>
        <v>0.27400000000000002</v>
      </c>
      <c r="M179" s="59" t="str">
        <f>Table5[[#This Row],[Community]]</f>
        <v xml:space="preserve">Lake Louise  </v>
      </c>
      <c r="N179" s="120">
        <f>'Update Information Here'!AL179</f>
        <v>0</v>
      </c>
      <c r="O179" s="59" t="str">
        <f>Table5[[#This Row],[Community]]</f>
        <v xml:space="preserve">Lake Louise  </v>
      </c>
      <c r="P179" s="120" t="s">
        <v>432</v>
      </c>
    </row>
    <row r="180" spans="1:16" x14ac:dyDescent="0.25">
      <c r="A180" s="59" t="str">
        <f>Table1422[[#This Row],[Community]]</f>
        <v xml:space="preserve">Lake Minchumina  </v>
      </c>
      <c r="B180" s="123">
        <f>Table1422[[#This Row],[IQ1_Average]]</f>
        <v>23606</v>
      </c>
      <c r="C180" s="59" t="str">
        <f>Table5[[#This Row],[Community]]</f>
        <v xml:space="preserve">Lake Minchumina  </v>
      </c>
      <c r="D180" s="123">
        <f>Table1422[[#This Row],[IQ2_Average]]</f>
        <v>44059</v>
      </c>
      <c r="E180" s="59" t="str">
        <f>Table5[[#This Row],[Community]]</f>
        <v xml:space="preserve">Lake Minchumina  </v>
      </c>
      <c r="F180" s="122">
        <f>Table1422[[#This Row],[IQ3_Average]]</f>
        <v>69985.333333333328</v>
      </c>
      <c r="G180" s="59" t="str">
        <f>Table5[[#This Row],[Community]]</f>
        <v xml:space="preserve">Lake Minchumina  </v>
      </c>
      <c r="H180" s="121">
        <f>Table1422[[#This Row],[SNAP_Average]]</f>
        <v>2.6000000000000002E-2</v>
      </c>
      <c r="I180" s="59" t="str">
        <f>Table5[[#This Row],[Community]]</f>
        <v xml:space="preserve">Lake Minchumina  </v>
      </c>
      <c r="J180" s="121">
        <f>Table1422[[#This Row],[Poverty_Average]]</f>
        <v>0.12175</v>
      </c>
      <c r="K180" s="59" t="str">
        <f>Table5[[#This Row],[Community]]</f>
        <v xml:space="preserve">Lake Minchumina  </v>
      </c>
      <c r="L180" s="121">
        <f>Table1422[[#This Row],[Full Time Employment_Average]]</f>
        <v>0.50349999999999995</v>
      </c>
      <c r="M180" s="59" t="str">
        <f>Table5[[#This Row],[Community]]</f>
        <v xml:space="preserve">Lake Minchumina  </v>
      </c>
      <c r="N180" s="120">
        <f>'Update Information Here'!AL180</f>
        <v>0</v>
      </c>
      <c r="O180" s="59" t="str">
        <f>Table5[[#This Row],[Community]]</f>
        <v xml:space="preserve">Lake Minchumina  </v>
      </c>
      <c r="P180" s="120" t="s">
        <v>432</v>
      </c>
    </row>
    <row r="181" spans="1:16" x14ac:dyDescent="0.25">
      <c r="A181" s="59" t="str">
        <f>Table1422[[#This Row],[Community]]</f>
        <v xml:space="preserve">Lakes  </v>
      </c>
      <c r="B181" s="123">
        <f>Table1422[[#This Row],[IQ1_Average]]</f>
        <v>29938.333333333332</v>
      </c>
      <c r="C181" s="59" t="str">
        <f>Table5[[#This Row],[Community]]</f>
        <v xml:space="preserve">Lakes  </v>
      </c>
      <c r="D181" s="123">
        <f>Table1422[[#This Row],[IQ2_Average]]</f>
        <v>55300.666666666664</v>
      </c>
      <c r="E181" s="59" t="str">
        <f>Table5[[#This Row],[Community]]</f>
        <v xml:space="preserve">Lakes  </v>
      </c>
      <c r="F181" s="122">
        <f>Table1422[[#This Row],[IQ3_Average]]</f>
        <v>79655.333333333328</v>
      </c>
      <c r="G181" s="59" t="str">
        <f>Table5[[#This Row],[Community]]</f>
        <v xml:space="preserve">Lakes  </v>
      </c>
      <c r="H181" s="121">
        <f>Table1422[[#This Row],[SNAP_Average]]</f>
        <v>5.3749999999999999E-2</v>
      </c>
      <c r="I181" s="59" t="str">
        <f>Table5[[#This Row],[Community]]</f>
        <v xml:space="preserve">Lakes  </v>
      </c>
      <c r="J181" s="121">
        <f>Table1422[[#This Row],[Poverty_Average]]</f>
        <v>0.11674999999999999</v>
      </c>
      <c r="K181" s="59" t="str">
        <f>Table5[[#This Row],[Community]]</f>
        <v xml:space="preserve">Lakes  </v>
      </c>
      <c r="L181" s="121">
        <f>Table1422[[#This Row],[Full Time Employment_Average]]</f>
        <v>0.42799999999999999</v>
      </c>
      <c r="M181" s="59" t="str">
        <f>Table5[[#This Row],[Community]]</f>
        <v xml:space="preserve">Lakes  </v>
      </c>
      <c r="N181" s="120">
        <f>'Update Information Here'!AL181</f>
        <v>0</v>
      </c>
      <c r="O181" s="59" t="str">
        <f>Table5[[#This Row],[Community]]</f>
        <v xml:space="preserve">Lakes  </v>
      </c>
      <c r="P181" s="120" t="s">
        <v>432</v>
      </c>
    </row>
    <row r="182" spans="1:16" x14ac:dyDescent="0.25">
      <c r="A182" s="59" t="str">
        <f>Table1422[[#This Row],[Community]]</f>
        <v xml:space="preserve">Larsen Bay </v>
      </c>
      <c r="B182" s="123">
        <f>Table1422[[#This Row],[IQ1_Average]]</f>
        <v>26741</v>
      </c>
      <c r="C182" s="59" t="str">
        <f>Table5[[#This Row],[Community]]</f>
        <v xml:space="preserve">Larsen Bay </v>
      </c>
      <c r="D182" s="123">
        <f>Table1422[[#This Row],[IQ2_Average]]</f>
        <v>52298.75</v>
      </c>
      <c r="E182" s="59" t="str">
        <f>Table5[[#This Row],[Community]]</f>
        <v xml:space="preserve">Larsen Bay </v>
      </c>
      <c r="F182" s="122">
        <f>Table1422[[#This Row],[IQ3_Average]]</f>
        <v>93221</v>
      </c>
      <c r="G182" s="59" t="str">
        <f>Table5[[#This Row],[Community]]</f>
        <v xml:space="preserve">Larsen Bay </v>
      </c>
      <c r="H182" s="121">
        <f>Table1422[[#This Row],[SNAP_Average]]</f>
        <v>8.2250000000000004E-2</v>
      </c>
      <c r="I182" s="59" t="str">
        <f>Table5[[#This Row],[Community]]</f>
        <v xml:space="preserve">Larsen Bay </v>
      </c>
      <c r="J182" s="121">
        <f>Table1422[[#This Row],[Poverty_Average]]</f>
        <v>0.15975</v>
      </c>
      <c r="K182" s="59" t="str">
        <f>Table5[[#This Row],[Community]]</f>
        <v xml:space="preserve">Larsen Bay </v>
      </c>
      <c r="L182" s="121">
        <f>Table1422[[#This Row],[Full Time Employment_Average]]</f>
        <v>0.40925</v>
      </c>
      <c r="M182" s="59" t="str">
        <f>Table5[[#This Row],[Community]]</f>
        <v xml:space="preserve">Larsen Bay </v>
      </c>
      <c r="N182" s="120">
        <f>'Update Information Here'!AL182</f>
        <v>59.95</v>
      </c>
      <c r="O182" s="59" t="str">
        <f>Table5[[#This Row],[Community]]</f>
        <v xml:space="preserve">Larsen Bay </v>
      </c>
      <c r="P182" s="120" t="s">
        <v>433</v>
      </c>
    </row>
    <row r="183" spans="1:16" x14ac:dyDescent="0.25">
      <c r="A183" s="59" t="str">
        <f>Table1422[[#This Row],[Community]]</f>
        <v xml:space="preserve">Lazy Mountain  </v>
      </c>
      <c r="B183" s="123">
        <f>Table1422[[#This Row],[IQ1_Average]]</f>
        <v>22098</v>
      </c>
      <c r="C183" s="59" t="str">
        <f>Table5[[#This Row],[Community]]</f>
        <v xml:space="preserve">Lazy Mountain  </v>
      </c>
      <c r="D183" s="123">
        <f>Table1422[[#This Row],[IQ2_Average]]</f>
        <v>44081.25</v>
      </c>
      <c r="E183" s="59" t="str">
        <f>Table5[[#This Row],[Community]]</f>
        <v xml:space="preserve">Lazy Mountain  </v>
      </c>
      <c r="F183" s="122">
        <f>Table1422[[#This Row],[IQ3_Average]]</f>
        <v>64925</v>
      </c>
      <c r="G183" s="59" t="str">
        <f>Table5[[#This Row],[Community]]</f>
        <v xml:space="preserve">Lazy Mountain  </v>
      </c>
      <c r="H183" s="121">
        <f>Table1422[[#This Row],[SNAP_Average]]</f>
        <v>0.1305</v>
      </c>
      <c r="I183" s="59" t="str">
        <f>Table5[[#This Row],[Community]]</f>
        <v xml:space="preserve">Lazy Mountain  </v>
      </c>
      <c r="J183" s="121">
        <f>Table1422[[#This Row],[Poverty_Average]]</f>
        <v>0.192</v>
      </c>
      <c r="K183" s="59" t="str">
        <f>Table5[[#This Row],[Community]]</f>
        <v xml:space="preserve">Lazy Mountain  </v>
      </c>
      <c r="L183" s="121">
        <f>Table1422[[#This Row],[Full Time Employment_Average]]</f>
        <v>0.46725000000000005</v>
      </c>
      <c r="M183" s="59" t="str">
        <f>Table5[[#This Row],[Community]]</f>
        <v xml:space="preserve">Lazy Mountain  </v>
      </c>
      <c r="N183" s="120">
        <f>'Update Information Here'!AL183</f>
        <v>0</v>
      </c>
      <c r="O183" s="59" t="str">
        <f>Table5[[#This Row],[Community]]</f>
        <v xml:space="preserve">Lazy Mountain  </v>
      </c>
      <c r="P183" s="120" t="s">
        <v>432</v>
      </c>
    </row>
    <row r="184" spans="1:16" x14ac:dyDescent="0.25">
      <c r="A184" s="59" t="str">
        <f>Table1422[[#This Row],[Community]]</f>
        <v xml:space="preserve">Levelock  </v>
      </c>
      <c r="B184" s="123">
        <f>Table1422[[#This Row],[IQ1_Average]]</f>
        <v>18625</v>
      </c>
      <c r="C184" s="59" t="str">
        <f>Table5[[#This Row],[Community]]</f>
        <v xml:space="preserve">Levelock  </v>
      </c>
      <c r="D184" s="123">
        <f>Table1422[[#This Row],[IQ2_Average]]</f>
        <v>35651.666666666664</v>
      </c>
      <c r="E184" s="59" t="str">
        <f>Table5[[#This Row],[Community]]</f>
        <v xml:space="preserve">Levelock  </v>
      </c>
      <c r="F184" s="122">
        <f>Table1422[[#This Row],[IQ3_Average]]</f>
        <v>51482.666666666664</v>
      </c>
      <c r="G184" s="59" t="str">
        <f>Table5[[#This Row],[Community]]</f>
        <v xml:space="preserve">Levelock  </v>
      </c>
      <c r="H184" s="121">
        <f>Table1422[[#This Row],[SNAP_Average]]</f>
        <v>0.21325</v>
      </c>
      <c r="I184" s="59" t="str">
        <f>Table5[[#This Row],[Community]]</f>
        <v xml:space="preserve">Levelock  </v>
      </c>
      <c r="J184" s="121">
        <f>Table1422[[#This Row],[Poverty_Average]]</f>
        <v>0.35050000000000003</v>
      </c>
      <c r="K184" s="59" t="str">
        <f>Table5[[#This Row],[Community]]</f>
        <v xml:space="preserve">Levelock  </v>
      </c>
      <c r="L184" s="121">
        <f>Table1422[[#This Row],[Full Time Employment_Average]]</f>
        <v>0.26166666666666666</v>
      </c>
      <c r="M184" s="59" t="str">
        <f>Table5[[#This Row],[Community]]</f>
        <v xml:space="preserve">Levelock  </v>
      </c>
      <c r="N184" s="120">
        <f>'Update Information Here'!AL184</f>
        <v>0</v>
      </c>
      <c r="O184" s="59" t="str">
        <f>Table5[[#This Row],[Community]]</f>
        <v xml:space="preserve">Levelock  </v>
      </c>
      <c r="P184" s="120" t="s">
        <v>432</v>
      </c>
    </row>
    <row r="185" spans="1:16" x14ac:dyDescent="0.25">
      <c r="A185" s="59" t="str">
        <f>Table1422[[#This Row],[Community]]</f>
        <v xml:space="preserve">Lime Village  </v>
      </c>
      <c r="B185" s="123">
        <f>Table1422[[#This Row],[IQ1_Average]]</f>
        <v>10375</v>
      </c>
      <c r="C185" s="59" t="str">
        <f>Table5[[#This Row],[Community]]</f>
        <v xml:space="preserve">Lime Village  </v>
      </c>
      <c r="D185" s="123">
        <f>Table1422[[#This Row],[IQ2_Average]]</f>
        <v>17275</v>
      </c>
      <c r="E185" s="59" t="str">
        <f>Table5[[#This Row],[Community]]</f>
        <v xml:space="preserve">Lime Village  </v>
      </c>
      <c r="F185" s="122">
        <f>Table1422[[#This Row],[IQ3_Average]]</f>
        <v>33375</v>
      </c>
      <c r="G185" s="59" t="str">
        <f>Table5[[#This Row],[Community]]</f>
        <v xml:space="preserve">Lime Village  </v>
      </c>
      <c r="H185" s="121">
        <f>Table1422[[#This Row],[SNAP_Average]]</f>
        <v>0.29549999999999998</v>
      </c>
      <c r="I185" s="59" t="str">
        <f>Table5[[#This Row],[Community]]</f>
        <v xml:space="preserve">Lime Village  </v>
      </c>
      <c r="J185" s="121">
        <f>Table1422[[#This Row],[Poverty_Average]]</f>
        <v>0.34025000000000005</v>
      </c>
      <c r="K185" s="59" t="str">
        <f>Table5[[#This Row],[Community]]</f>
        <v xml:space="preserve">Lime Village  </v>
      </c>
      <c r="L185" s="121">
        <f>Table1422[[#This Row],[Full Time Employment_Average]]</f>
        <v>0.16333333333333333</v>
      </c>
      <c r="M185" s="59" t="str">
        <f>Table5[[#This Row],[Community]]</f>
        <v xml:space="preserve">Lime Village  </v>
      </c>
      <c r="N185" s="120">
        <f>'Update Information Here'!AL185</f>
        <v>0</v>
      </c>
      <c r="O185" s="59" t="str">
        <f>Table5[[#This Row],[Community]]</f>
        <v xml:space="preserve">Lime Village  </v>
      </c>
      <c r="P185" s="120" t="s">
        <v>432</v>
      </c>
    </row>
    <row r="186" spans="1:16" x14ac:dyDescent="0.25">
      <c r="A186" s="59" t="str">
        <f>Table1422[[#This Row],[Community]]</f>
        <v xml:space="preserve">Livengood  </v>
      </c>
      <c r="B186" s="123" t="e">
        <f>Table1422[[#This Row],[IQ1_Average]]</f>
        <v>#DIV/0!</v>
      </c>
      <c r="C186" s="59" t="str">
        <f>Table5[[#This Row],[Community]]</f>
        <v xml:space="preserve">Livengood  </v>
      </c>
      <c r="D186" s="123" t="e">
        <f>Table1422[[#This Row],[IQ2_Average]]</f>
        <v>#DIV/0!</v>
      </c>
      <c r="E186" s="59" t="str">
        <f>Table5[[#This Row],[Community]]</f>
        <v xml:space="preserve">Livengood  </v>
      </c>
      <c r="F186" s="122" t="e">
        <f>Table1422[[#This Row],[IQ3_Average]]</f>
        <v>#DIV/0!</v>
      </c>
      <c r="G186" s="59" t="str">
        <f>Table5[[#This Row],[Community]]</f>
        <v xml:space="preserve">Livengood  </v>
      </c>
      <c r="H186" s="121">
        <f>Table1422[[#This Row],[SNAP_Average]]</f>
        <v>0.25</v>
      </c>
      <c r="I186" s="59" t="str">
        <f>Table5[[#This Row],[Community]]</f>
        <v xml:space="preserve">Livengood  </v>
      </c>
      <c r="J186" s="121">
        <f>Table1422[[#This Row],[Poverty_Average]]</f>
        <v>0.25</v>
      </c>
      <c r="K186" s="59" t="str">
        <f>Table5[[#This Row],[Community]]</f>
        <v xml:space="preserve">Livengood  </v>
      </c>
      <c r="L186" s="121">
        <f>Table1422[[#This Row],[Full Time Employment_Average]]</f>
        <v>0.77800000000000002</v>
      </c>
      <c r="M186" s="59" t="str">
        <f>Table5[[#This Row],[Community]]</f>
        <v xml:space="preserve">Livengood  </v>
      </c>
      <c r="N186" s="120">
        <f>'Update Information Here'!AL186</f>
        <v>0</v>
      </c>
      <c r="O186" s="59" t="str">
        <f>Table5[[#This Row],[Community]]</f>
        <v xml:space="preserve">Livengood  </v>
      </c>
      <c r="P186" s="120" t="s">
        <v>432</v>
      </c>
    </row>
    <row r="187" spans="1:16" x14ac:dyDescent="0.25">
      <c r="A187" s="59" t="str">
        <f>Table1422[[#This Row],[Community]]</f>
        <v xml:space="preserve">Loring  </v>
      </c>
      <c r="B187" s="123" t="e">
        <f>Table1422[[#This Row],[IQ1_Average]]</f>
        <v>#DIV/0!</v>
      </c>
      <c r="C187" s="59" t="str">
        <f>Table5[[#This Row],[Community]]</f>
        <v xml:space="preserve">Loring  </v>
      </c>
      <c r="D187" s="123" t="e">
        <f>Table1422[[#This Row],[IQ2_Average]]</f>
        <v>#DIV/0!</v>
      </c>
      <c r="E187" s="59" t="str">
        <f>Table5[[#This Row],[Community]]</f>
        <v xml:space="preserve">Loring  </v>
      </c>
      <c r="F187" s="122" t="e">
        <f>Table1422[[#This Row],[IQ3_Average]]</f>
        <v>#DIV/0!</v>
      </c>
      <c r="G187" s="59" t="str">
        <f>Table5[[#This Row],[Community]]</f>
        <v xml:space="preserve">Loring  </v>
      </c>
      <c r="H187" s="121">
        <f>Table1422[[#This Row],[SNAP_Average]]</f>
        <v>0</v>
      </c>
      <c r="I187" s="59" t="str">
        <f>Table5[[#This Row],[Community]]</f>
        <v xml:space="preserve">Loring  </v>
      </c>
      <c r="J187" s="121">
        <f>Table1422[[#This Row],[Poverty_Average]]</f>
        <v>0</v>
      </c>
      <c r="K187" s="59" t="str">
        <f>Table5[[#This Row],[Community]]</f>
        <v xml:space="preserve">Loring  </v>
      </c>
      <c r="L187" s="121">
        <f>Table1422[[#This Row],[Full Time Employment_Average]]</f>
        <v>0.33299999999999996</v>
      </c>
      <c r="M187" s="59" t="str">
        <f>Table5[[#This Row],[Community]]</f>
        <v xml:space="preserve">Loring  </v>
      </c>
      <c r="N187" s="120">
        <f>'Update Information Here'!AL187</f>
        <v>0</v>
      </c>
      <c r="O187" s="59" t="str">
        <f>Table5[[#This Row],[Community]]</f>
        <v xml:space="preserve">Loring  </v>
      </c>
      <c r="P187" s="120" t="s">
        <v>432</v>
      </c>
    </row>
    <row r="188" spans="1:16" x14ac:dyDescent="0.25">
      <c r="A188" s="59" t="str">
        <f>Table1422[[#This Row],[Community]]</f>
        <v xml:space="preserve">Lowell Point  </v>
      </c>
      <c r="B188" s="123" t="e">
        <f>Table1422[[#This Row],[IQ1_Average]]</f>
        <v>#DIV/0!</v>
      </c>
      <c r="C188" s="59" t="str">
        <f>Table5[[#This Row],[Community]]</f>
        <v xml:space="preserve">Lowell Point  </v>
      </c>
      <c r="D188" s="123" t="e">
        <f>Table1422[[#This Row],[IQ2_Average]]</f>
        <v>#DIV/0!</v>
      </c>
      <c r="E188" s="59" t="str">
        <f>Table5[[#This Row],[Community]]</f>
        <v xml:space="preserve">Lowell Point  </v>
      </c>
      <c r="F188" s="122" t="e">
        <f>Table1422[[#This Row],[IQ3_Average]]</f>
        <v>#DIV/0!</v>
      </c>
      <c r="G188" s="59" t="str">
        <f>Table5[[#This Row],[Community]]</f>
        <v xml:space="preserve">Lowell Point  </v>
      </c>
      <c r="H188" s="121">
        <f>Table1422[[#This Row],[SNAP_Average]]</f>
        <v>0.20233333333333334</v>
      </c>
      <c r="I188" s="59" t="str">
        <f>Table5[[#This Row],[Community]]</f>
        <v xml:space="preserve">Lowell Point  </v>
      </c>
      <c r="J188" s="121">
        <f>Table1422[[#This Row],[Poverty_Average]]</f>
        <v>0.10333333333333333</v>
      </c>
      <c r="K188" s="59" t="str">
        <f>Table5[[#This Row],[Community]]</f>
        <v xml:space="preserve">Lowell Point  </v>
      </c>
      <c r="L188" s="121">
        <f>Table1422[[#This Row],[Full Time Employment_Average]]</f>
        <v>0.31725000000000003</v>
      </c>
      <c r="M188" s="59" t="str">
        <f>Table5[[#This Row],[Community]]</f>
        <v xml:space="preserve">Lowell Point  </v>
      </c>
      <c r="N188" s="120">
        <f>'Update Information Here'!AL188</f>
        <v>0</v>
      </c>
      <c r="O188" s="59" t="str">
        <f>Table5[[#This Row],[Community]]</f>
        <v xml:space="preserve">Lowell Point  </v>
      </c>
      <c r="P188" s="120" t="s">
        <v>432</v>
      </c>
    </row>
    <row r="189" spans="1:16" x14ac:dyDescent="0.25">
      <c r="A189" s="59" t="str">
        <f>Table1422[[#This Row],[Community]]</f>
        <v xml:space="preserve">Lower Kalskag </v>
      </c>
      <c r="B189" s="123">
        <f>Table1422[[#This Row],[IQ1_Average]]</f>
        <v>12355.5</v>
      </c>
      <c r="C189" s="59" t="str">
        <f>Table5[[#This Row],[Community]]</f>
        <v xml:space="preserve">Lower Kalskag </v>
      </c>
      <c r="D189" s="123">
        <f>Table1422[[#This Row],[IQ2_Average]]</f>
        <v>23225</v>
      </c>
      <c r="E189" s="59" t="str">
        <f>Table5[[#This Row],[Community]]</f>
        <v xml:space="preserve">Lower Kalskag </v>
      </c>
      <c r="F189" s="122">
        <f>Table1422[[#This Row],[IQ3_Average]]</f>
        <v>37000</v>
      </c>
      <c r="G189" s="59" t="str">
        <f>Table5[[#This Row],[Community]]</f>
        <v xml:space="preserve">Lower Kalskag </v>
      </c>
      <c r="H189" s="121">
        <f>Table1422[[#This Row],[SNAP_Average]]</f>
        <v>0.312</v>
      </c>
      <c r="I189" s="59" t="str">
        <f>Table5[[#This Row],[Community]]</f>
        <v xml:space="preserve">Lower Kalskag </v>
      </c>
      <c r="J189" s="121">
        <f>Table1422[[#This Row],[Poverty_Average]]</f>
        <v>0.19450000000000001</v>
      </c>
      <c r="K189" s="59" t="str">
        <f>Table5[[#This Row],[Community]]</f>
        <v xml:space="preserve">Lower Kalskag </v>
      </c>
      <c r="L189" s="121">
        <f>Table1422[[#This Row],[Full Time Employment_Average]]</f>
        <v>0.18425</v>
      </c>
      <c r="M189" s="59" t="str">
        <f>Table5[[#This Row],[Community]]</f>
        <v xml:space="preserve">Lower Kalskag </v>
      </c>
      <c r="N189" s="120">
        <f>'Update Information Here'!AL189</f>
        <v>156</v>
      </c>
      <c r="O189" s="59" t="str">
        <f>Table5[[#This Row],[Community]]</f>
        <v xml:space="preserve">Lower Kalskag </v>
      </c>
      <c r="P189" s="120" t="s">
        <v>433</v>
      </c>
    </row>
    <row r="190" spans="1:16" x14ac:dyDescent="0.25">
      <c r="A190" s="59" t="str">
        <f>Table1422[[#This Row],[Community]]</f>
        <v xml:space="preserve">Lutak  </v>
      </c>
      <c r="B190" s="123">
        <f>Table1422[[#This Row],[IQ1_Average]]</f>
        <v>13500</v>
      </c>
      <c r="C190" s="59" t="str">
        <f>Table5[[#This Row],[Community]]</f>
        <v xml:space="preserve">Lutak  </v>
      </c>
      <c r="D190" s="123">
        <f>Table1422[[#This Row],[IQ2_Average]]</f>
        <v>27333</v>
      </c>
      <c r="E190" s="59" t="str">
        <f>Table5[[#This Row],[Community]]</f>
        <v xml:space="preserve">Lutak  </v>
      </c>
      <c r="F190" s="122">
        <f>Table1422[[#This Row],[IQ3_Average]]</f>
        <v>39250</v>
      </c>
      <c r="G190" s="59" t="str">
        <f>Table5[[#This Row],[Community]]</f>
        <v xml:space="preserve">Lutak  </v>
      </c>
      <c r="H190" s="121">
        <f>Table1422[[#This Row],[SNAP_Average]]</f>
        <v>0.21533333333333329</v>
      </c>
      <c r="I190" s="59" t="str">
        <f>Table5[[#This Row],[Community]]</f>
        <v xml:space="preserve">Lutak  </v>
      </c>
      <c r="J190" s="121">
        <f>Table1422[[#This Row],[Poverty_Average]]</f>
        <v>0.51466666666666672</v>
      </c>
      <c r="K190" s="59" t="str">
        <f>Table5[[#This Row],[Community]]</f>
        <v xml:space="preserve">Lutak  </v>
      </c>
      <c r="L190" s="121">
        <f>Table1422[[#This Row],[Full Time Employment_Average]]</f>
        <v>0.55599999999999994</v>
      </c>
      <c r="M190" s="59" t="str">
        <f>Table5[[#This Row],[Community]]</f>
        <v xml:space="preserve">Lutak  </v>
      </c>
      <c r="N190" s="120">
        <f>'Update Information Here'!AL190</f>
        <v>0</v>
      </c>
      <c r="O190" s="59" t="str">
        <f>Table5[[#This Row],[Community]]</f>
        <v xml:space="preserve">Lutak  </v>
      </c>
      <c r="P190" s="120" t="s">
        <v>432</v>
      </c>
    </row>
    <row r="191" spans="1:16" x14ac:dyDescent="0.25">
      <c r="A191" s="59" t="str">
        <f>Table1422[[#This Row],[Community]]</f>
        <v xml:space="preserve">Manley Hot Springs  </v>
      </c>
      <c r="B191" s="123">
        <f>Table1422[[#This Row],[IQ1_Average]]</f>
        <v>30266.666666666668</v>
      </c>
      <c r="C191" s="59" t="str">
        <f>Table5[[#This Row],[Community]]</f>
        <v xml:space="preserve">Manley Hot Springs  </v>
      </c>
      <c r="D191" s="123">
        <f>Table1422[[#This Row],[IQ2_Average]]</f>
        <v>47500</v>
      </c>
      <c r="E191" s="59" t="str">
        <f>Table5[[#This Row],[Community]]</f>
        <v xml:space="preserve">Manley Hot Springs  </v>
      </c>
      <c r="F191" s="122">
        <f>Table1422[[#This Row],[IQ3_Average]]</f>
        <v>68083.333333333328</v>
      </c>
      <c r="G191" s="59" t="str">
        <f>Table5[[#This Row],[Community]]</f>
        <v xml:space="preserve">Manley Hot Springs  </v>
      </c>
      <c r="H191" s="121">
        <f>Table1422[[#This Row],[SNAP_Average]]</f>
        <v>0.16133333333333333</v>
      </c>
      <c r="I191" s="59" t="str">
        <f>Table5[[#This Row],[Community]]</f>
        <v xml:space="preserve">Manley Hot Springs  </v>
      </c>
      <c r="J191" s="121">
        <f>Table1422[[#This Row],[Poverty_Average]]</f>
        <v>0.45900000000000002</v>
      </c>
      <c r="K191" s="59" t="str">
        <f>Table5[[#This Row],[Community]]</f>
        <v xml:space="preserve">Manley Hot Springs  </v>
      </c>
      <c r="L191" s="121">
        <f>Table1422[[#This Row],[Full Time Employment_Average]]</f>
        <v>0.38274999999999998</v>
      </c>
      <c r="M191" s="59" t="str">
        <f>Table5[[#This Row],[Community]]</f>
        <v xml:space="preserve">Manley Hot Springs  </v>
      </c>
      <c r="N191" s="120">
        <f>'Update Information Here'!AL191</f>
        <v>0</v>
      </c>
      <c r="O191" s="59" t="str">
        <f>Table5[[#This Row],[Community]]</f>
        <v xml:space="preserve">Manley Hot Springs  </v>
      </c>
      <c r="P191" s="120" t="s">
        <v>432</v>
      </c>
    </row>
    <row r="192" spans="1:16" x14ac:dyDescent="0.25">
      <c r="A192" s="59" t="str">
        <f>Table1422[[#This Row],[Community]]</f>
        <v xml:space="preserve">Manokotak </v>
      </c>
      <c r="B192" s="123">
        <f>Table1422[[#This Row],[IQ1_Average]]</f>
        <v>26862.666666666668</v>
      </c>
      <c r="C192" s="59" t="str">
        <f>Table5[[#This Row],[Community]]</f>
        <v xml:space="preserve">Manokotak </v>
      </c>
      <c r="D192" s="123">
        <f>Table1422[[#This Row],[IQ2_Average]]</f>
        <v>42937.333333333336</v>
      </c>
      <c r="E192" s="59" t="str">
        <f>Table5[[#This Row],[Community]]</f>
        <v xml:space="preserve">Manokotak </v>
      </c>
      <c r="F192" s="122">
        <f>Table1422[[#This Row],[IQ3_Average]]</f>
        <v>64291.666666666664</v>
      </c>
      <c r="G192" s="59" t="str">
        <f>Table5[[#This Row],[Community]]</f>
        <v xml:space="preserve">Manokotak </v>
      </c>
      <c r="H192" s="121">
        <f>Table1422[[#This Row],[SNAP_Average]]</f>
        <v>0.28399999999999997</v>
      </c>
      <c r="I192" s="59" t="str">
        <f>Table5[[#This Row],[Community]]</f>
        <v xml:space="preserve">Manokotak </v>
      </c>
      <c r="J192" s="121">
        <f>Table1422[[#This Row],[Poverty_Average]]</f>
        <v>0.18</v>
      </c>
      <c r="K192" s="59" t="str">
        <f>Table5[[#This Row],[Community]]</f>
        <v xml:space="preserve">Manokotak </v>
      </c>
      <c r="L192" s="121">
        <f>Table1422[[#This Row],[Full Time Employment_Average]]</f>
        <v>0.32124999999999998</v>
      </c>
      <c r="M192" s="59" t="str">
        <f>Table5[[#This Row],[Community]]</f>
        <v xml:space="preserve">Manokotak </v>
      </c>
      <c r="N192" s="120">
        <f>'Update Information Here'!AL192</f>
        <v>80</v>
      </c>
      <c r="O192" s="59" t="str">
        <f>Table5[[#This Row],[Community]]</f>
        <v xml:space="preserve">Manokotak </v>
      </c>
      <c r="P192" s="120" t="s">
        <v>433</v>
      </c>
    </row>
    <row r="193" spans="1:16" x14ac:dyDescent="0.25">
      <c r="A193" s="59" t="str">
        <f>Table1422[[#This Row],[Community]]</f>
        <v xml:space="preserve">Marshall </v>
      </c>
      <c r="B193" s="123">
        <f>Table1422[[#This Row],[IQ1_Average]]</f>
        <v>20916.5</v>
      </c>
      <c r="C193" s="59" t="str">
        <f>Table5[[#This Row],[Community]]</f>
        <v xml:space="preserve">Marshall </v>
      </c>
      <c r="D193" s="123">
        <f>Table1422[[#This Row],[IQ2_Average]]</f>
        <v>36212.5</v>
      </c>
      <c r="E193" s="59" t="str">
        <f>Table5[[#This Row],[Community]]</f>
        <v xml:space="preserve">Marshall </v>
      </c>
      <c r="F193" s="122">
        <f>Table1422[[#This Row],[IQ3_Average]]</f>
        <v>51104.25</v>
      </c>
      <c r="G193" s="59" t="str">
        <f>Table5[[#This Row],[Community]]</f>
        <v xml:space="preserve">Marshall </v>
      </c>
      <c r="H193" s="121">
        <f>Table1422[[#This Row],[SNAP_Average]]</f>
        <v>0.26674999999999999</v>
      </c>
      <c r="I193" s="59" t="str">
        <f>Table5[[#This Row],[Community]]</f>
        <v xml:space="preserve">Marshall </v>
      </c>
      <c r="J193" s="121">
        <f>Table1422[[#This Row],[Poverty_Average]]</f>
        <v>0.155</v>
      </c>
      <c r="K193" s="59" t="str">
        <f>Table5[[#This Row],[Community]]</f>
        <v xml:space="preserve">Marshall </v>
      </c>
      <c r="L193" s="121">
        <f>Table1422[[#This Row],[Full Time Employment_Average]]</f>
        <v>0.25275000000000003</v>
      </c>
      <c r="M193" s="59" t="str">
        <f>Table5[[#This Row],[Community]]</f>
        <v xml:space="preserve">Marshall </v>
      </c>
      <c r="N193" s="120">
        <f>'Update Information Here'!AL193</f>
        <v>75</v>
      </c>
      <c r="O193" s="59" t="str">
        <f>Table5[[#This Row],[Community]]</f>
        <v xml:space="preserve">Marshall </v>
      </c>
      <c r="P193" s="120" t="s">
        <v>433</v>
      </c>
    </row>
    <row r="194" spans="1:16" x14ac:dyDescent="0.25">
      <c r="A194" s="59" t="str">
        <f>Table1422[[#This Row],[Community]]</f>
        <v xml:space="preserve">McCarthy  </v>
      </c>
      <c r="B194" s="123">
        <f>Table1422[[#This Row],[IQ1_Average]]</f>
        <v>25555.5</v>
      </c>
      <c r="C194" s="59" t="str">
        <f>Table5[[#This Row],[Community]]</f>
        <v xml:space="preserve">McCarthy  </v>
      </c>
      <c r="D194" s="123">
        <f>Table1422[[#This Row],[IQ2_Average]]</f>
        <v>36437.5</v>
      </c>
      <c r="E194" s="59" t="str">
        <f>Table5[[#This Row],[Community]]</f>
        <v xml:space="preserve">McCarthy  </v>
      </c>
      <c r="F194" s="122">
        <f>Table1422[[#This Row],[IQ3_Average]]</f>
        <v>56375</v>
      </c>
      <c r="G194" s="59" t="str">
        <f>Table5[[#This Row],[Community]]</f>
        <v xml:space="preserve">McCarthy  </v>
      </c>
      <c r="H194" s="121">
        <f>Table1422[[#This Row],[SNAP_Average]]</f>
        <v>0.31625000000000003</v>
      </c>
      <c r="I194" s="59" t="str">
        <f>Table5[[#This Row],[Community]]</f>
        <v xml:space="preserve">McCarthy  </v>
      </c>
      <c r="J194" s="121">
        <f>Table1422[[#This Row],[Poverty_Average]]</f>
        <v>0.18024999999999999</v>
      </c>
      <c r="K194" s="59" t="str">
        <f>Table5[[#This Row],[Community]]</f>
        <v xml:space="preserve">McCarthy  </v>
      </c>
      <c r="L194" s="121">
        <f>Table1422[[#This Row],[Full Time Employment_Average]]</f>
        <v>0.61650000000000005</v>
      </c>
      <c r="M194" s="59" t="str">
        <f>Table5[[#This Row],[Community]]</f>
        <v xml:space="preserve">McCarthy  </v>
      </c>
      <c r="N194" s="120">
        <f>'Update Information Here'!AL194</f>
        <v>0</v>
      </c>
      <c r="O194" s="59" t="str">
        <f>Table5[[#This Row],[Community]]</f>
        <v xml:space="preserve">McCarthy  </v>
      </c>
      <c r="P194" s="120" t="s">
        <v>432</v>
      </c>
    </row>
    <row r="195" spans="1:16" x14ac:dyDescent="0.25">
      <c r="A195" s="59" t="str">
        <f>Table1422[[#This Row],[Community]]</f>
        <v xml:space="preserve">McGrath </v>
      </c>
      <c r="B195" s="123">
        <f>Table1422[[#This Row],[IQ1_Average]]</f>
        <v>23787</v>
      </c>
      <c r="C195" s="59" t="str">
        <f>Table5[[#This Row],[Community]]</f>
        <v xml:space="preserve">McGrath </v>
      </c>
      <c r="D195" s="123">
        <f>Table1422[[#This Row],[IQ2_Average]]</f>
        <v>40510</v>
      </c>
      <c r="E195" s="59" t="str">
        <f>Table5[[#This Row],[Community]]</f>
        <v xml:space="preserve">McGrath </v>
      </c>
      <c r="F195" s="122">
        <f>Table1422[[#This Row],[IQ3_Average]]</f>
        <v>56450</v>
      </c>
      <c r="G195" s="59" t="str">
        <f>Table5[[#This Row],[Community]]</f>
        <v xml:space="preserve">McGrath </v>
      </c>
      <c r="H195" s="121">
        <f>Table1422[[#This Row],[SNAP_Average]]</f>
        <v>0.28866666666666668</v>
      </c>
      <c r="I195" s="59" t="str">
        <f>Table5[[#This Row],[Community]]</f>
        <v xml:space="preserve">McGrath </v>
      </c>
      <c r="J195" s="121">
        <f>Table1422[[#This Row],[Poverty_Average]]</f>
        <v>0.20833333333333334</v>
      </c>
      <c r="K195" s="59" t="str">
        <f>Table5[[#This Row],[Community]]</f>
        <v xml:space="preserve">McGrath </v>
      </c>
      <c r="L195" s="121">
        <f>Table1422[[#This Row],[Full Time Employment_Average]]</f>
        <v>0.40149999999999997</v>
      </c>
      <c r="M195" s="59" t="str">
        <f>Table5[[#This Row],[Community]]</f>
        <v xml:space="preserve">McGrath </v>
      </c>
      <c r="N195" s="120">
        <f>'Update Information Here'!AL195</f>
        <v>130</v>
      </c>
      <c r="O195" s="59" t="str">
        <f>Table5[[#This Row],[Community]]</f>
        <v xml:space="preserve">McGrath </v>
      </c>
      <c r="P195" s="120" t="s">
        <v>433</v>
      </c>
    </row>
    <row r="196" spans="1:16" x14ac:dyDescent="0.25">
      <c r="A196" s="59" t="str">
        <f>Table1422[[#This Row],[Community]]</f>
        <v xml:space="preserve">Meadow Lakes  </v>
      </c>
      <c r="B196" s="123">
        <f>Table1422[[#This Row],[IQ1_Average]]</f>
        <v>22800</v>
      </c>
      <c r="C196" s="59" t="str">
        <f>Table5[[#This Row],[Community]]</f>
        <v xml:space="preserve">Meadow Lakes  </v>
      </c>
      <c r="D196" s="123">
        <f>Table1422[[#This Row],[IQ2_Average]]</f>
        <v>44484.25</v>
      </c>
      <c r="E196" s="59" t="str">
        <f>Table5[[#This Row],[Community]]</f>
        <v xml:space="preserve">Meadow Lakes  </v>
      </c>
      <c r="F196" s="122">
        <f>Table1422[[#This Row],[IQ3_Average]]</f>
        <v>69395.25</v>
      </c>
      <c r="G196" s="59" t="str">
        <f>Table5[[#This Row],[Community]]</f>
        <v xml:space="preserve">Meadow Lakes  </v>
      </c>
      <c r="H196" s="121">
        <f>Table1422[[#This Row],[SNAP_Average]]</f>
        <v>0.14199999999999999</v>
      </c>
      <c r="I196" s="59" t="str">
        <f>Table5[[#This Row],[Community]]</f>
        <v xml:space="preserve">Meadow Lakes  </v>
      </c>
      <c r="J196" s="121">
        <f>Table1422[[#This Row],[Poverty_Average]]</f>
        <v>0.13875000000000001</v>
      </c>
      <c r="K196" s="59" t="str">
        <f>Table5[[#This Row],[Community]]</f>
        <v xml:space="preserve">Meadow Lakes  </v>
      </c>
      <c r="L196" s="121">
        <f>Table1422[[#This Row],[Full Time Employment_Average]]</f>
        <v>0.54700000000000004</v>
      </c>
      <c r="M196" s="59" t="str">
        <f>Table5[[#This Row],[Community]]</f>
        <v xml:space="preserve">Meadow Lakes  </v>
      </c>
      <c r="N196" s="120">
        <f>'Update Information Here'!AL196</f>
        <v>0</v>
      </c>
      <c r="O196" s="59" t="str">
        <f>Table5[[#This Row],[Community]]</f>
        <v xml:space="preserve">Meadow Lakes  </v>
      </c>
      <c r="P196" s="120" t="s">
        <v>432</v>
      </c>
    </row>
    <row r="197" spans="1:16" x14ac:dyDescent="0.25">
      <c r="A197" s="59" t="str">
        <f>Table1422[[#This Row],[Community]]</f>
        <v xml:space="preserve">Mekoryuk </v>
      </c>
      <c r="B197" s="123">
        <f>Table1422[[#This Row],[IQ1_Average]]</f>
        <v>20597.25</v>
      </c>
      <c r="C197" s="59" t="str">
        <f>Table5[[#This Row],[Community]]</f>
        <v xml:space="preserve">Mekoryuk </v>
      </c>
      <c r="D197" s="123">
        <f>Table1422[[#This Row],[IQ2_Average]]</f>
        <v>30458.5</v>
      </c>
      <c r="E197" s="59" t="str">
        <f>Table5[[#This Row],[Community]]</f>
        <v xml:space="preserve">Mekoryuk </v>
      </c>
      <c r="F197" s="122">
        <f>Table1422[[#This Row],[IQ3_Average]]</f>
        <v>50612.5</v>
      </c>
      <c r="G197" s="59" t="str">
        <f>Table5[[#This Row],[Community]]</f>
        <v xml:space="preserve">Mekoryuk </v>
      </c>
      <c r="H197" s="121">
        <f>Table1422[[#This Row],[SNAP_Average]]</f>
        <v>0.22825000000000001</v>
      </c>
      <c r="I197" s="59" t="str">
        <f>Table5[[#This Row],[Community]]</f>
        <v xml:space="preserve">Mekoryuk </v>
      </c>
      <c r="J197" s="121">
        <f>Table1422[[#This Row],[Poverty_Average]]</f>
        <v>0.188</v>
      </c>
      <c r="K197" s="59" t="str">
        <f>Table5[[#This Row],[Community]]</f>
        <v xml:space="preserve">Mekoryuk </v>
      </c>
      <c r="L197" s="121">
        <f>Table1422[[#This Row],[Full Time Employment_Average]]</f>
        <v>0.23324999999999999</v>
      </c>
      <c r="M197" s="59" t="str">
        <f>Table5[[#This Row],[Community]]</f>
        <v xml:space="preserve">Mekoryuk </v>
      </c>
      <c r="N197" s="120">
        <f>'Update Information Here'!AL197</f>
        <v>0</v>
      </c>
      <c r="O197" s="59" t="str">
        <f>Table5[[#This Row],[Community]]</f>
        <v xml:space="preserve">Mekoryuk </v>
      </c>
      <c r="P197" s="120" t="s">
        <v>432</v>
      </c>
    </row>
    <row r="198" spans="1:16" x14ac:dyDescent="0.25">
      <c r="A198" s="59" t="str">
        <f>Table1422[[#This Row],[Community]]</f>
        <v xml:space="preserve">Mendeltna  </v>
      </c>
      <c r="B198" s="123">
        <f>Table1422[[#This Row],[IQ1_Average]]</f>
        <v>20050</v>
      </c>
      <c r="C198" s="59" t="str">
        <f>Table5[[#This Row],[Community]]</f>
        <v xml:space="preserve">Mendeltna  </v>
      </c>
      <c r="D198" s="123">
        <f>Table1422[[#This Row],[IQ2_Average]]</f>
        <v>24429</v>
      </c>
      <c r="E198" s="59" t="str">
        <f>Table5[[#This Row],[Community]]</f>
        <v xml:space="preserve">Mendeltna  </v>
      </c>
      <c r="F198" s="122">
        <f>Table1422[[#This Row],[IQ3_Average]]</f>
        <v>42000</v>
      </c>
      <c r="G198" s="59" t="str">
        <f>Table5[[#This Row],[Community]]</f>
        <v xml:space="preserve">Mendeltna  </v>
      </c>
      <c r="H198" s="121">
        <f>Table1422[[#This Row],[SNAP_Average]]</f>
        <v>7.5749999999999998E-2</v>
      </c>
      <c r="I198" s="59" t="str">
        <f>Table5[[#This Row],[Community]]</f>
        <v xml:space="preserve">Mendeltna  </v>
      </c>
      <c r="J198" s="121">
        <f>Table1422[[#This Row],[Poverty_Average]]</f>
        <v>3.95E-2</v>
      </c>
      <c r="K198" s="59" t="str">
        <f>Table5[[#This Row],[Community]]</f>
        <v xml:space="preserve">Mendeltna  </v>
      </c>
      <c r="L198" s="121">
        <f>Table1422[[#This Row],[Full Time Employment_Average]]</f>
        <v>0.38750000000000007</v>
      </c>
      <c r="M198" s="59" t="str">
        <f>Table5[[#This Row],[Community]]</f>
        <v xml:space="preserve">Mendeltna  </v>
      </c>
      <c r="N198" s="120">
        <f>'Update Information Here'!AL198</f>
        <v>0</v>
      </c>
      <c r="O198" s="59" t="str">
        <f>Table5[[#This Row],[Community]]</f>
        <v xml:space="preserve">Mendeltna  </v>
      </c>
      <c r="P198" s="120" t="s">
        <v>432</v>
      </c>
    </row>
    <row r="199" spans="1:16" x14ac:dyDescent="0.25">
      <c r="A199" s="59" t="str">
        <f>Table1422[[#This Row],[Community]]</f>
        <v xml:space="preserve">Mentasta Lake  </v>
      </c>
      <c r="B199" s="123">
        <f>Table1422[[#This Row],[IQ1_Average]]</f>
        <v>10027.666666666666</v>
      </c>
      <c r="C199" s="59" t="str">
        <f>Table5[[#This Row],[Community]]</f>
        <v xml:space="preserve">Mentasta Lake  </v>
      </c>
      <c r="D199" s="123">
        <f>Table1422[[#This Row],[IQ2_Average]]</f>
        <v>22494</v>
      </c>
      <c r="E199" s="59" t="str">
        <f>Table5[[#This Row],[Community]]</f>
        <v xml:space="preserve">Mentasta Lake  </v>
      </c>
      <c r="F199" s="122">
        <f>Table1422[[#This Row],[IQ3_Average]]</f>
        <v>46633.333333333336</v>
      </c>
      <c r="G199" s="59" t="str">
        <f>Table5[[#This Row],[Community]]</f>
        <v xml:space="preserve">Mentasta Lake  </v>
      </c>
      <c r="H199" s="121">
        <f>Table1422[[#This Row],[SNAP_Average]]</f>
        <v>0.3726666666666667</v>
      </c>
      <c r="I199" s="59" t="str">
        <f>Table5[[#This Row],[Community]]</f>
        <v xml:space="preserve">Mentasta Lake  </v>
      </c>
      <c r="J199" s="121">
        <f>Table1422[[#This Row],[Poverty_Average]]</f>
        <v>0.38533333333333331</v>
      </c>
      <c r="K199" s="59" t="str">
        <f>Table5[[#This Row],[Community]]</f>
        <v xml:space="preserve">Mentasta Lake  </v>
      </c>
      <c r="L199" s="121">
        <f>Table1422[[#This Row],[Full Time Employment_Average]]</f>
        <v>0.24875000000000003</v>
      </c>
      <c r="M199" s="59" t="str">
        <f>Table5[[#This Row],[Community]]</f>
        <v xml:space="preserve">Mentasta Lake  </v>
      </c>
      <c r="N199" s="120">
        <f>'Update Information Here'!AL199</f>
        <v>0</v>
      </c>
      <c r="O199" s="59" t="str">
        <f>Table5[[#This Row],[Community]]</f>
        <v xml:space="preserve">Mentasta Lake  </v>
      </c>
      <c r="P199" s="120" t="s">
        <v>432</v>
      </c>
    </row>
    <row r="200" spans="1:16" x14ac:dyDescent="0.25">
      <c r="A200" s="59" t="str">
        <f>Table1422[[#This Row],[Community]]</f>
        <v xml:space="preserve">Mertarvik  </v>
      </c>
      <c r="B200" s="123">
        <f>Table1422[[#This Row],[IQ1_Average]]</f>
        <v>10929</v>
      </c>
      <c r="C200" s="59" t="str">
        <f>Table5[[#This Row],[Community]]</f>
        <v xml:space="preserve">Mertarvik  </v>
      </c>
      <c r="D200" s="123">
        <f>Table1422[[#This Row],[IQ2_Average]]</f>
        <v>21833</v>
      </c>
      <c r="E200" s="59" t="str">
        <f>Table5[[#This Row],[Community]]</f>
        <v xml:space="preserve">Mertarvik  </v>
      </c>
      <c r="F200" s="122">
        <f>Table1422[[#This Row],[IQ3_Average]]</f>
        <v>45900</v>
      </c>
      <c r="G200" s="59" t="str">
        <f>Table5[[#This Row],[Community]]</f>
        <v xml:space="preserve">Mertarvik  </v>
      </c>
      <c r="H200" s="121">
        <f>Table1422[[#This Row],[SNAP_Average]]</f>
        <v>0.27899999999999997</v>
      </c>
      <c r="I200" s="59" t="str">
        <f>Table5[[#This Row],[Community]]</f>
        <v xml:space="preserve">Mertarvik  </v>
      </c>
      <c r="J200" s="121">
        <f>Table1422[[#This Row],[Poverty_Average]]</f>
        <v>0.32600000000000001</v>
      </c>
      <c r="K200" s="59" t="str">
        <f>Table5[[#This Row],[Community]]</f>
        <v xml:space="preserve">Mertarvik  </v>
      </c>
      <c r="L200" s="121">
        <f>Table1422[[#This Row],[Full Time Employment_Average]]</f>
        <v>0.42200000000000004</v>
      </c>
      <c r="M200" s="59" t="str">
        <f>Table5[[#This Row],[Community]]</f>
        <v xml:space="preserve">Mertarvik  </v>
      </c>
      <c r="N200" s="120">
        <f>'Update Information Here'!AL200</f>
        <v>0</v>
      </c>
      <c r="O200" s="59" t="str">
        <f>Table5[[#This Row],[Community]]</f>
        <v xml:space="preserve">Mertarvik  </v>
      </c>
      <c r="P200" s="120" t="s">
        <v>432</v>
      </c>
    </row>
    <row r="201" spans="1:16" x14ac:dyDescent="0.25">
      <c r="A201" s="59" t="str">
        <f>Table1422[[#This Row],[Community]]</f>
        <v xml:space="preserve">Metlakatla  </v>
      </c>
      <c r="B201" s="123">
        <f>Table1422[[#This Row],[IQ1_Average]]</f>
        <v>24673</v>
      </c>
      <c r="C201" s="59" t="str">
        <f>Table5[[#This Row],[Community]]</f>
        <v xml:space="preserve">Metlakatla  </v>
      </c>
      <c r="D201" s="123">
        <f>Table1422[[#This Row],[IQ2_Average]]</f>
        <v>43116.666666666664</v>
      </c>
      <c r="E201" s="59" t="str">
        <f>Table5[[#This Row],[Community]]</f>
        <v xml:space="preserve">Metlakatla  </v>
      </c>
      <c r="F201" s="122">
        <f>Table1422[[#This Row],[IQ3_Average]]</f>
        <v>69610</v>
      </c>
      <c r="G201" s="59" t="str">
        <f>Table5[[#This Row],[Community]]</f>
        <v xml:space="preserve">Metlakatla  </v>
      </c>
      <c r="H201" s="121">
        <f>Table1422[[#This Row],[SNAP_Average]]</f>
        <v>0.34800000000000003</v>
      </c>
      <c r="I201" s="59" t="str">
        <f>Table5[[#This Row],[Community]]</f>
        <v xml:space="preserve">Metlakatla  </v>
      </c>
      <c r="J201" s="121">
        <f>Table1422[[#This Row],[Poverty_Average]]</f>
        <v>0.12566666666666668</v>
      </c>
      <c r="K201" s="59" t="str">
        <f>Table5[[#This Row],[Community]]</f>
        <v xml:space="preserve">Metlakatla  </v>
      </c>
      <c r="L201" s="121">
        <f>Table1422[[#This Row],[Full Time Employment_Average]]</f>
        <v>0.48499999999999999</v>
      </c>
      <c r="M201" s="59" t="str">
        <f>Table5[[#This Row],[Community]]</f>
        <v xml:space="preserve">Metlakatla  </v>
      </c>
      <c r="N201" s="120">
        <f>'Update Information Here'!AL201</f>
        <v>70</v>
      </c>
      <c r="O201" s="59" t="str">
        <f>Table5[[#This Row],[Community]]</f>
        <v xml:space="preserve">Metlakatla  </v>
      </c>
      <c r="P201" s="120" t="s">
        <v>432</v>
      </c>
    </row>
    <row r="202" spans="1:16" x14ac:dyDescent="0.25">
      <c r="A202" s="59" t="str">
        <f>Table1422[[#This Row],[Community]]</f>
        <v xml:space="preserve">Minto  </v>
      </c>
      <c r="B202" s="123">
        <f>Table1422[[#This Row],[IQ1_Average]]</f>
        <v>16922</v>
      </c>
      <c r="C202" s="59" t="str">
        <f>Table5[[#This Row],[Community]]</f>
        <v xml:space="preserve">Minto  </v>
      </c>
      <c r="D202" s="123">
        <f>Table1422[[#This Row],[IQ2_Average]]</f>
        <v>32314.5</v>
      </c>
      <c r="E202" s="59" t="str">
        <f>Table5[[#This Row],[Community]]</f>
        <v xml:space="preserve">Minto  </v>
      </c>
      <c r="F202" s="122">
        <f>Table1422[[#This Row],[IQ3_Average]]</f>
        <v>47551.25</v>
      </c>
      <c r="G202" s="59" t="str">
        <f>Table5[[#This Row],[Community]]</f>
        <v xml:space="preserve">Minto  </v>
      </c>
      <c r="H202" s="121">
        <f>Table1422[[#This Row],[SNAP_Average]]</f>
        <v>0.30500000000000005</v>
      </c>
      <c r="I202" s="59" t="str">
        <f>Table5[[#This Row],[Community]]</f>
        <v xml:space="preserve">Minto  </v>
      </c>
      <c r="J202" s="121">
        <f>Table1422[[#This Row],[Poverty_Average]]</f>
        <v>0.25750000000000001</v>
      </c>
      <c r="K202" s="59" t="str">
        <f>Table5[[#This Row],[Community]]</f>
        <v xml:space="preserve">Minto  </v>
      </c>
      <c r="L202" s="121">
        <f>Table1422[[#This Row],[Full Time Employment_Average]]</f>
        <v>0.38974999999999999</v>
      </c>
      <c r="M202" s="59" t="str">
        <f>Table5[[#This Row],[Community]]</f>
        <v xml:space="preserve">Minto  </v>
      </c>
      <c r="N202" s="120">
        <f>'Update Information Here'!AL202</f>
        <v>100</v>
      </c>
      <c r="O202" s="59" t="str">
        <f>Table5[[#This Row],[Community]]</f>
        <v xml:space="preserve">Minto  </v>
      </c>
      <c r="P202" s="120" t="s">
        <v>432</v>
      </c>
    </row>
    <row r="203" spans="1:16" x14ac:dyDescent="0.25">
      <c r="A203" s="59" t="str">
        <f>Table1422[[#This Row],[Community]]</f>
        <v xml:space="preserve">Moose Creek  </v>
      </c>
      <c r="B203" s="123">
        <f>Table1422[[#This Row],[IQ1_Average]]</f>
        <v>31383</v>
      </c>
      <c r="C203" s="59" t="str">
        <f>Table5[[#This Row],[Community]]</f>
        <v xml:space="preserve">Moose Creek  </v>
      </c>
      <c r="D203" s="123">
        <f>Table1422[[#This Row],[IQ2_Average]]</f>
        <v>43223.333333333336</v>
      </c>
      <c r="E203" s="59" t="str">
        <f>Table5[[#This Row],[Community]]</f>
        <v xml:space="preserve">Moose Creek  </v>
      </c>
      <c r="F203" s="122">
        <f>Table1422[[#This Row],[IQ3_Average]]</f>
        <v>53017.5</v>
      </c>
      <c r="G203" s="59" t="str">
        <f>Table5[[#This Row],[Community]]</f>
        <v xml:space="preserve">Moose Creek  </v>
      </c>
      <c r="H203" s="121">
        <f>Table1422[[#This Row],[SNAP_Average]]</f>
        <v>0.1605</v>
      </c>
      <c r="I203" s="59" t="str">
        <f>Table5[[#This Row],[Community]]</f>
        <v xml:space="preserve">Moose Creek  </v>
      </c>
      <c r="J203" s="121">
        <f>Table1422[[#This Row],[Poverty_Average]]</f>
        <v>0.13300000000000001</v>
      </c>
      <c r="K203" s="59" t="str">
        <f>Table5[[#This Row],[Community]]</f>
        <v xml:space="preserve">Moose Creek  </v>
      </c>
      <c r="L203" s="121">
        <f>Table1422[[#This Row],[Full Time Employment_Average]]</f>
        <v>0.53849999999999998</v>
      </c>
      <c r="M203" s="59" t="str">
        <f>Table5[[#This Row],[Community]]</f>
        <v xml:space="preserve">Moose Creek  </v>
      </c>
      <c r="N203" s="120">
        <f>'Update Information Here'!AL203</f>
        <v>0</v>
      </c>
      <c r="O203" s="59" t="str">
        <f>Table5[[#This Row],[Community]]</f>
        <v xml:space="preserve">Moose Creek  </v>
      </c>
      <c r="P203" s="120" t="s">
        <v>432</v>
      </c>
    </row>
    <row r="204" spans="1:16" x14ac:dyDescent="0.25">
      <c r="A204" s="59" t="str">
        <f>Table1422[[#This Row],[Community]]</f>
        <v xml:space="preserve">Moose Pass  </v>
      </c>
      <c r="B204" s="123">
        <f>Table1422[[#This Row],[IQ1_Average]]</f>
        <v>39571</v>
      </c>
      <c r="C204" s="59" t="str">
        <f>Table5[[#This Row],[Community]]</f>
        <v xml:space="preserve">Moose Pass  </v>
      </c>
      <c r="D204" s="123">
        <f>Table1422[[#This Row],[IQ2_Average]]</f>
        <v>63224</v>
      </c>
      <c r="E204" s="59" t="str">
        <f>Table5[[#This Row],[Community]]</f>
        <v xml:space="preserve">Moose Pass  </v>
      </c>
      <c r="F204" s="122">
        <f>Table1422[[#This Row],[IQ3_Average]]</f>
        <v>93171.666666666672</v>
      </c>
      <c r="G204" s="59" t="str">
        <f>Table5[[#This Row],[Community]]</f>
        <v xml:space="preserve">Moose Pass  </v>
      </c>
      <c r="H204" s="121">
        <f>Table1422[[#This Row],[SNAP_Average]]</f>
        <v>4.9500000000000002E-2</v>
      </c>
      <c r="I204" s="59" t="str">
        <f>Table5[[#This Row],[Community]]</f>
        <v xml:space="preserve">Moose Pass  </v>
      </c>
      <c r="J204" s="121">
        <f>Table1422[[#This Row],[Poverty_Average]]</f>
        <v>0.12475</v>
      </c>
      <c r="K204" s="59" t="str">
        <f>Table5[[#This Row],[Community]]</f>
        <v xml:space="preserve">Moose Pass  </v>
      </c>
      <c r="L204" s="121">
        <f>Table1422[[#This Row],[Full Time Employment_Average]]</f>
        <v>0.39224999999999999</v>
      </c>
      <c r="M204" s="59" t="str">
        <f>Table5[[#This Row],[Community]]</f>
        <v xml:space="preserve">Moose Pass  </v>
      </c>
      <c r="N204" s="120">
        <f>'Update Information Here'!AL204</f>
        <v>0</v>
      </c>
      <c r="O204" s="59" t="str">
        <f>Table5[[#This Row],[Community]]</f>
        <v xml:space="preserve">Moose Pass  </v>
      </c>
      <c r="P204" s="120" t="s">
        <v>432</v>
      </c>
    </row>
    <row r="205" spans="1:16" x14ac:dyDescent="0.25">
      <c r="A205" s="59" t="str">
        <f>Table1422[[#This Row],[Community]]</f>
        <v xml:space="preserve">Mosquito Lake  </v>
      </c>
      <c r="B205" s="123">
        <f>Table1422[[#This Row],[IQ1_Average]]</f>
        <v>20886.333333333332</v>
      </c>
      <c r="C205" s="59" t="str">
        <f>Table5[[#This Row],[Community]]</f>
        <v xml:space="preserve">Mosquito Lake  </v>
      </c>
      <c r="D205" s="123">
        <f>Table1422[[#This Row],[IQ2_Average]]</f>
        <v>36053.666666666664</v>
      </c>
      <c r="E205" s="59" t="str">
        <f>Table5[[#This Row],[Community]]</f>
        <v xml:space="preserve">Mosquito Lake  </v>
      </c>
      <c r="F205" s="122">
        <f>Table1422[[#This Row],[IQ3_Average]]</f>
        <v>65000</v>
      </c>
      <c r="G205" s="59" t="str">
        <f>Table5[[#This Row],[Community]]</f>
        <v xml:space="preserve">Mosquito Lake  </v>
      </c>
      <c r="H205" s="121">
        <f>Table1422[[#This Row],[SNAP_Average]]</f>
        <v>5.9749999999999998E-2</v>
      </c>
      <c r="I205" s="59" t="str">
        <f>Table5[[#This Row],[Community]]</f>
        <v xml:space="preserve">Mosquito Lake  </v>
      </c>
      <c r="J205" s="121">
        <f>Table1422[[#This Row],[Poverty_Average]]</f>
        <v>0.13125000000000001</v>
      </c>
      <c r="K205" s="59" t="str">
        <f>Table5[[#This Row],[Community]]</f>
        <v xml:space="preserve">Mosquito Lake  </v>
      </c>
      <c r="L205" s="121">
        <f>Table1422[[#This Row],[Full Time Employment_Average]]</f>
        <v>0.54349999999999998</v>
      </c>
      <c r="M205" s="59" t="str">
        <f>Table5[[#This Row],[Community]]</f>
        <v xml:space="preserve">Mosquito Lake  </v>
      </c>
      <c r="N205" s="120">
        <f>'Update Information Here'!AL205</f>
        <v>0</v>
      </c>
      <c r="O205" s="59" t="str">
        <f>Table5[[#This Row],[Community]]</f>
        <v xml:space="preserve">Mosquito Lake  </v>
      </c>
      <c r="P205" s="120" t="s">
        <v>432</v>
      </c>
    </row>
    <row r="206" spans="1:16" x14ac:dyDescent="0.25">
      <c r="A206" s="59" t="str">
        <f>Table1422[[#This Row],[Community]]</f>
        <v xml:space="preserve">Mountain Village </v>
      </c>
      <c r="B206" s="123">
        <f>Table1422[[#This Row],[IQ1_Average]]</f>
        <v>21760.25</v>
      </c>
      <c r="C206" s="59" t="str">
        <f>Table5[[#This Row],[Community]]</f>
        <v xml:space="preserve">Mountain Village </v>
      </c>
      <c r="D206" s="123">
        <f>Table1422[[#This Row],[IQ2_Average]]</f>
        <v>32902.25</v>
      </c>
      <c r="E206" s="59" t="str">
        <f>Table5[[#This Row],[Community]]</f>
        <v xml:space="preserve">Mountain Village </v>
      </c>
      <c r="F206" s="122">
        <f>Table1422[[#This Row],[IQ3_Average]]</f>
        <v>43263</v>
      </c>
      <c r="G206" s="59" t="str">
        <f>Table5[[#This Row],[Community]]</f>
        <v xml:space="preserve">Mountain Village </v>
      </c>
      <c r="H206" s="121">
        <f>Table1422[[#This Row],[SNAP_Average]]</f>
        <v>0.46900000000000003</v>
      </c>
      <c r="I206" s="59" t="str">
        <f>Table5[[#This Row],[Community]]</f>
        <v xml:space="preserve">Mountain Village </v>
      </c>
      <c r="J206" s="121">
        <f>Table1422[[#This Row],[Poverty_Average]]</f>
        <v>0.24424999999999999</v>
      </c>
      <c r="K206" s="59" t="str">
        <f>Table5[[#This Row],[Community]]</f>
        <v xml:space="preserve">Mountain Village </v>
      </c>
      <c r="L206" s="121">
        <f>Table1422[[#This Row],[Full Time Employment_Average]]</f>
        <v>0.23</v>
      </c>
      <c r="M206" s="59" t="str">
        <f>Table5[[#This Row],[Community]]</f>
        <v xml:space="preserve">Mountain Village </v>
      </c>
      <c r="N206" s="120">
        <f>'Update Information Here'!AL206</f>
        <v>90</v>
      </c>
      <c r="O206" s="59" t="str">
        <f>Table5[[#This Row],[Community]]</f>
        <v xml:space="preserve">Mountain Village </v>
      </c>
      <c r="P206" s="120" t="s">
        <v>433</v>
      </c>
    </row>
    <row r="207" spans="1:16" x14ac:dyDescent="0.25">
      <c r="A207" s="59" t="str">
        <f>Table1422[[#This Row],[Community]]</f>
        <v xml:space="preserve">Mud Bay  </v>
      </c>
      <c r="B207" s="123">
        <f>Table1422[[#This Row],[IQ1_Average]]</f>
        <v>42431</v>
      </c>
      <c r="C207" s="59" t="str">
        <f>Table5[[#This Row],[Community]]</f>
        <v xml:space="preserve">Mud Bay  </v>
      </c>
      <c r="D207" s="123">
        <f>Table1422[[#This Row],[IQ2_Average]]</f>
        <v>71304</v>
      </c>
      <c r="E207" s="59" t="str">
        <f>Table5[[#This Row],[Community]]</f>
        <v xml:space="preserve">Mud Bay  </v>
      </c>
      <c r="F207" s="122">
        <f>Table1422[[#This Row],[IQ3_Average]]</f>
        <v>88355.25</v>
      </c>
      <c r="G207" s="59" t="str">
        <f>Table5[[#This Row],[Community]]</f>
        <v xml:space="preserve">Mud Bay  </v>
      </c>
      <c r="H207" s="121">
        <f>Table1422[[#This Row],[SNAP_Average]]</f>
        <v>0.15975</v>
      </c>
      <c r="I207" s="59" t="str">
        <f>Table5[[#This Row],[Community]]</f>
        <v xml:space="preserve">Mud Bay  </v>
      </c>
      <c r="J207" s="121">
        <f>Table1422[[#This Row],[Poverty_Average]]</f>
        <v>9.0249999999999997E-2</v>
      </c>
      <c r="K207" s="59" t="str">
        <f>Table5[[#This Row],[Community]]</f>
        <v xml:space="preserve">Mud Bay  </v>
      </c>
      <c r="L207" s="121">
        <f>Table1422[[#This Row],[Full Time Employment_Average]]</f>
        <v>0.2145</v>
      </c>
      <c r="M207" s="59" t="str">
        <f>Table5[[#This Row],[Community]]</f>
        <v xml:space="preserve">Mud Bay  </v>
      </c>
      <c r="N207" s="120">
        <f>'Update Information Here'!AL207</f>
        <v>0</v>
      </c>
      <c r="O207" s="59" t="str">
        <f>Table5[[#This Row],[Community]]</f>
        <v xml:space="preserve">Mud Bay  </v>
      </c>
      <c r="P207" s="120" t="s">
        <v>432</v>
      </c>
    </row>
    <row r="208" spans="1:16" x14ac:dyDescent="0.25">
      <c r="A208" s="59" t="str">
        <f>Table1422[[#This Row],[Community]]</f>
        <v xml:space="preserve">Nabesna  </v>
      </c>
      <c r="B208" s="123">
        <f>Table1422[[#This Row],[IQ1_Average]]</f>
        <v>75219</v>
      </c>
      <c r="C208" s="59" t="str">
        <f>Table5[[#This Row],[Community]]</f>
        <v xml:space="preserve">Nabesna  </v>
      </c>
      <c r="D208" s="123">
        <f>Table1422[[#This Row],[IQ2_Average]]</f>
        <v>77000</v>
      </c>
      <c r="E208" s="59" t="str">
        <f>Table5[[#This Row],[Community]]</f>
        <v xml:space="preserve">Nabesna  </v>
      </c>
      <c r="F208" s="122">
        <f>Table1422[[#This Row],[IQ3_Average]]</f>
        <v>121864</v>
      </c>
      <c r="G208" s="59" t="str">
        <f>Table5[[#This Row],[Community]]</f>
        <v xml:space="preserve">Nabesna  </v>
      </c>
      <c r="H208" s="121">
        <f>Table1422[[#This Row],[SNAP_Average]]</f>
        <v>0</v>
      </c>
      <c r="I208" s="59" t="str">
        <f>Table5[[#This Row],[Community]]</f>
        <v xml:space="preserve">Nabesna  </v>
      </c>
      <c r="J208" s="121">
        <f>Table1422[[#This Row],[Poverty_Average]]</f>
        <v>0</v>
      </c>
      <c r="K208" s="59" t="str">
        <f>Table5[[#This Row],[Community]]</f>
        <v xml:space="preserve">Nabesna  </v>
      </c>
      <c r="L208" s="121">
        <f>Table1422[[#This Row],[Full Time Employment_Average]]</f>
        <v>0.21299999999999999</v>
      </c>
      <c r="M208" s="59" t="str">
        <f>Table5[[#This Row],[Community]]</f>
        <v xml:space="preserve">Nabesna  </v>
      </c>
      <c r="N208" s="120">
        <f>'Update Information Here'!AL208</f>
        <v>0</v>
      </c>
      <c r="O208" s="59" t="str">
        <f>Table5[[#This Row],[Community]]</f>
        <v xml:space="preserve">Nabesna  </v>
      </c>
      <c r="P208" s="120" t="s">
        <v>432</v>
      </c>
    </row>
    <row r="209" spans="1:16" x14ac:dyDescent="0.25">
      <c r="A209" s="59" t="str">
        <f>Table1422[[#This Row],[Community]]</f>
        <v xml:space="preserve">Naknek  </v>
      </c>
      <c r="B209" s="123">
        <f>Table1422[[#This Row],[IQ1_Average]]</f>
        <v>40437.666666666664</v>
      </c>
      <c r="C209" s="59" t="str">
        <f>Table5[[#This Row],[Community]]</f>
        <v xml:space="preserve">Naknek  </v>
      </c>
      <c r="D209" s="123">
        <f>Table1422[[#This Row],[IQ2_Average]]</f>
        <v>63381</v>
      </c>
      <c r="E209" s="59" t="str">
        <f>Table5[[#This Row],[Community]]</f>
        <v xml:space="preserve">Naknek  </v>
      </c>
      <c r="F209" s="122">
        <f>Table1422[[#This Row],[IQ3_Average]]</f>
        <v>95411</v>
      </c>
      <c r="G209" s="59" t="str">
        <f>Table5[[#This Row],[Community]]</f>
        <v xml:space="preserve">Naknek  </v>
      </c>
      <c r="H209" s="121">
        <f>Table1422[[#This Row],[SNAP_Average]]</f>
        <v>3.3333333333333333E-2</v>
      </c>
      <c r="I209" s="59" t="str">
        <f>Table5[[#This Row],[Community]]</f>
        <v xml:space="preserve">Naknek  </v>
      </c>
      <c r="J209" s="121">
        <f>Table1422[[#This Row],[Poverty_Average]]</f>
        <v>3.1666666666666669E-2</v>
      </c>
      <c r="K209" s="59" t="str">
        <f>Table5[[#This Row],[Community]]</f>
        <v xml:space="preserve">Naknek  </v>
      </c>
      <c r="L209" s="121">
        <f>Table1422[[#This Row],[Full Time Employment_Average]]</f>
        <v>0.44800000000000001</v>
      </c>
      <c r="M209" s="59" t="str">
        <f>Table5[[#This Row],[Community]]</f>
        <v xml:space="preserve">Naknek  </v>
      </c>
      <c r="N209" s="120">
        <f>'Update Information Here'!AL209</f>
        <v>0</v>
      </c>
      <c r="O209" s="59" t="str">
        <f>Table5[[#This Row],[Community]]</f>
        <v xml:space="preserve">Naknek  </v>
      </c>
      <c r="P209" s="120" t="s">
        <v>432</v>
      </c>
    </row>
    <row r="210" spans="1:16" x14ac:dyDescent="0.25">
      <c r="A210" s="59" t="str">
        <f>Table1422[[#This Row],[Community]]</f>
        <v xml:space="preserve">Nanwalek  </v>
      </c>
      <c r="B210" s="123">
        <f>Table1422[[#This Row],[IQ1_Average]]</f>
        <v>26587.5</v>
      </c>
      <c r="C210" s="59" t="str">
        <f>Table5[[#This Row],[Community]]</f>
        <v xml:space="preserve">Nanwalek  </v>
      </c>
      <c r="D210" s="123">
        <f>Table1422[[#This Row],[IQ2_Average]]</f>
        <v>39201</v>
      </c>
      <c r="E210" s="59" t="str">
        <f>Table5[[#This Row],[Community]]</f>
        <v xml:space="preserve">Nanwalek  </v>
      </c>
      <c r="F210" s="122">
        <f>Table1422[[#This Row],[IQ3_Average]]</f>
        <v>58156.25</v>
      </c>
      <c r="G210" s="59" t="str">
        <f>Table5[[#This Row],[Community]]</f>
        <v xml:space="preserve">Nanwalek  </v>
      </c>
      <c r="H210" s="121">
        <f>Table1422[[#This Row],[SNAP_Average]]</f>
        <v>0.39800000000000002</v>
      </c>
      <c r="I210" s="59" t="str">
        <f>Table5[[#This Row],[Community]]</f>
        <v xml:space="preserve">Nanwalek  </v>
      </c>
      <c r="J210" s="121">
        <f>Table1422[[#This Row],[Poverty_Average]]</f>
        <v>0.29949999999999999</v>
      </c>
      <c r="K210" s="59" t="str">
        <f>Table5[[#This Row],[Community]]</f>
        <v xml:space="preserve">Nanwalek  </v>
      </c>
      <c r="L210" s="121">
        <f>Table1422[[#This Row],[Full Time Employment_Average]]</f>
        <v>0.16425000000000001</v>
      </c>
      <c r="M210" s="59" t="str">
        <f>Table5[[#This Row],[Community]]</f>
        <v xml:space="preserve">Nanwalek  </v>
      </c>
      <c r="N210" s="120">
        <f>'Update Information Here'!AL210</f>
        <v>35</v>
      </c>
      <c r="O210" s="59" t="str">
        <f>Table5[[#This Row],[Community]]</f>
        <v xml:space="preserve">Nanwalek  </v>
      </c>
      <c r="P210" s="120" t="s">
        <v>433</v>
      </c>
    </row>
    <row r="211" spans="1:16" x14ac:dyDescent="0.25">
      <c r="A211" s="59" t="str">
        <f>Table1422[[#This Row],[Community]]</f>
        <v xml:space="preserve">Napakiak </v>
      </c>
      <c r="B211" s="123">
        <f>Table1422[[#This Row],[IQ1_Average]]</f>
        <v>14925</v>
      </c>
      <c r="C211" s="59" t="str">
        <f>Table5[[#This Row],[Community]]</f>
        <v xml:space="preserve">Napakiak </v>
      </c>
      <c r="D211" s="123">
        <f>Table1422[[#This Row],[IQ2_Average]]</f>
        <v>25013.25</v>
      </c>
      <c r="E211" s="59" t="str">
        <f>Table5[[#This Row],[Community]]</f>
        <v xml:space="preserve">Napakiak </v>
      </c>
      <c r="F211" s="122">
        <f>Table1422[[#This Row],[IQ3_Average]]</f>
        <v>36650</v>
      </c>
      <c r="G211" s="59" t="str">
        <f>Table5[[#This Row],[Community]]</f>
        <v xml:space="preserve">Napakiak </v>
      </c>
      <c r="H211" s="121">
        <f>Table1422[[#This Row],[SNAP_Average]]</f>
        <v>0.57250000000000001</v>
      </c>
      <c r="I211" s="59" t="str">
        <f>Table5[[#This Row],[Community]]</f>
        <v xml:space="preserve">Napakiak </v>
      </c>
      <c r="J211" s="121">
        <f>Table1422[[#This Row],[Poverty_Average]]</f>
        <v>0.43049999999999999</v>
      </c>
      <c r="K211" s="59" t="str">
        <f>Table5[[#This Row],[Community]]</f>
        <v xml:space="preserve">Napakiak </v>
      </c>
      <c r="L211" s="121">
        <f>Table1422[[#This Row],[Full Time Employment_Average]]</f>
        <v>0.2445</v>
      </c>
      <c r="M211" s="59" t="str">
        <f>Table5[[#This Row],[Community]]</f>
        <v xml:space="preserve">Napakiak </v>
      </c>
      <c r="N211" s="120">
        <f>'Update Information Here'!AL211</f>
        <v>0</v>
      </c>
      <c r="O211" s="59" t="str">
        <f>Table5[[#This Row],[Community]]</f>
        <v xml:space="preserve">Napakiak </v>
      </c>
      <c r="P211" s="120" t="s">
        <v>432</v>
      </c>
    </row>
    <row r="212" spans="1:16" x14ac:dyDescent="0.25">
      <c r="A212" s="59" t="str">
        <f>Table1422[[#This Row],[Community]]</f>
        <v xml:space="preserve">Napaskiak </v>
      </c>
      <c r="B212" s="123">
        <f>Table1422[[#This Row],[IQ1_Average]]</f>
        <v>14550.75</v>
      </c>
      <c r="C212" s="59" t="str">
        <f>Table5[[#This Row],[Community]]</f>
        <v xml:space="preserve">Napaskiak </v>
      </c>
      <c r="D212" s="123">
        <f>Table1422[[#This Row],[IQ2_Average]]</f>
        <v>25420.5</v>
      </c>
      <c r="E212" s="59" t="str">
        <f>Table5[[#This Row],[Community]]</f>
        <v xml:space="preserve">Napaskiak </v>
      </c>
      <c r="F212" s="122">
        <f>Table1422[[#This Row],[IQ3_Average]]</f>
        <v>40083.25</v>
      </c>
      <c r="G212" s="59" t="str">
        <f>Table5[[#This Row],[Community]]</f>
        <v xml:space="preserve">Napaskiak </v>
      </c>
      <c r="H212" s="121">
        <f>Table1422[[#This Row],[SNAP_Average]]</f>
        <v>0.53350000000000009</v>
      </c>
      <c r="I212" s="59" t="str">
        <f>Table5[[#This Row],[Community]]</f>
        <v xml:space="preserve">Napaskiak </v>
      </c>
      <c r="J212" s="121">
        <f>Table1422[[#This Row],[Poverty_Average]]</f>
        <v>0.37250000000000005</v>
      </c>
      <c r="K212" s="59" t="str">
        <f>Table5[[#This Row],[Community]]</f>
        <v xml:space="preserve">Napaskiak </v>
      </c>
      <c r="L212" s="121">
        <f>Table1422[[#This Row],[Full Time Employment_Average]]</f>
        <v>0.16149999999999998</v>
      </c>
      <c r="M212" s="59" t="str">
        <f>Table5[[#This Row],[Community]]</f>
        <v xml:space="preserve">Napaskiak </v>
      </c>
      <c r="N212" s="120">
        <f>'Update Information Here'!AL212</f>
        <v>0</v>
      </c>
      <c r="O212" s="59" t="str">
        <f>Table5[[#This Row],[Community]]</f>
        <v xml:space="preserve">Napaskiak </v>
      </c>
      <c r="P212" s="120" t="s">
        <v>432</v>
      </c>
    </row>
    <row r="213" spans="1:16" x14ac:dyDescent="0.25">
      <c r="A213" s="59" t="str">
        <f>Table1422[[#This Row],[Community]]</f>
        <v xml:space="preserve">Naukati Bay  </v>
      </c>
      <c r="B213" s="123">
        <f>Table1422[[#This Row],[IQ1_Average]]</f>
        <v>9377.3333333333339</v>
      </c>
      <c r="C213" s="59" t="str">
        <f>Table5[[#This Row],[Community]]</f>
        <v xml:space="preserve">Naukati Bay  </v>
      </c>
      <c r="D213" s="123">
        <f>Table1422[[#This Row],[IQ2_Average]]</f>
        <v>16718</v>
      </c>
      <c r="E213" s="59" t="str">
        <f>Table5[[#This Row],[Community]]</f>
        <v xml:space="preserve">Naukati Bay  </v>
      </c>
      <c r="F213" s="122">
        <f>Table1422[[#This Row],[IQ3_Average]]</f>
        <v>47000</v>
      </c>
      <c r="G213" s="59" t="str">
        <f>Table5[[#This Row],[Community]]</f>
        <v xml:space="preserve">Naukati Bay  </v>
      </c>
      <c r="H213" s="121">
        <f>Table1422[[#This Row],[SNAP_Average]]</f>
        <v>0.24075000000000002</v>
      </c>
      <c r="I213" s="59" t="str">
        <f>Table5[[#This Row],[Community]]</f>
        <v xml:space="preserve">Naukati Bay  </v>
      </c>
      <c r="J213" s="121">
        <f>Table1422[[#This Row],[Poverty_Average]]</f>
        <v>0.40200000000000002</v>
      </c>
      <c r="K213" s="59" t="str">
        <f>Table5[[#This Row],[Community]]</f>
        <v xml:space="preserve">Naukati Bay  </v>
      </c>
      <c r="L213" s="121">
        <f>Table1422[[#This Row],[Full Time Employment_Average]]</f>
        <v>0.28525</v>
      </c>
      <c r="M213" s="59" t="str">
        <f>Table5[[#This Row],[Community]]</f>
        <v xml:space="preserve">Naukati Bay  </v>
      </c>
      <c r="N213" s="120">
        <f>'Update Information Here'!AL213</f>
        <v>0</v>
      </c>
      <c r="O213" s="59" t="str">
        <f>Table5[[#This Row],[Community]]</f>
        <v xml:space="preserve">Naukati Bay  </v>
      </c>
      <c r="P213" s="120" t="s">
        <v>432</v>
      </c>
    </row>
    <row r="214" spans="1:16" x14ac:dyDescent="0.25">
      <c r="A214" s="59" t="str">
        <f>Table1422[[#This Row],[Community]]</f>
        <v xml:space="preserve">Nelchina  </v>
      </c>
      <c r="B214" s="123">
        <f>Table1422[[#This Row],[IQ1_Average]]</f>
        <v>30099</v>
      </c>
      <c r="C214" s="59" t="str">
        <f>Table5[[#This Row],[Community]]</f>
        <v xml:space="preserve">Nelchina  </v>
      </c>
      <c r="D214" s="123">
        <f>Table1422[[#This Row],[IQ2_Average]]</f>
        <v>39623</v>
      </c>
      <c r="E214" s="59" t="str">
        <f>Table5[[#This Row],[Community]]</f>
        <v xml:space="preserve">Nelchina  </v>
      </c>
      <c r="F214" s="122">
        <f>Table1422[[#This Row],[IQ3_Average]]</f>
        <v>47714.5</v>
      </c>
      <c r="G214" s="59" t="str">
        <f>Table5[[#This Row],[Community]]</f>
        <v xml:space="preserve">Nelchina  </v>
      </c>
      <c r="H214" s="121">
        <f>Table1422[[#This Row],[SNAP_Average]]</f>
        <v>3.925E-2</v>
      </c>
      <c r="I214" s="59" t="str">
        <f>Table5[[#This Row],[Community]]</f>
        <v xml:space="preserve">Nelchina  </v>
      </c>
      <c r="J214" s="121">
        <f>Table1422[[#This Row],[Poverty_Average]]</f>
        <v>0.318</v>
      </c>
      <c r="K214" s="59" t="str">
        <f>Table5[[#This Row],[Community]]</f>
        <v xml:space="preserve">Nelchina  </v>
      </c>
      <c r="L214" s="121">
        <f>Table1422[[#This Row],[Full Time Employment_Average]]</f>
        <v>0.36100000000000004</v>
      </c>
      <c r="M214" s="59" t="str">
        <f>Table5[[#This Row],[Community]]</f>
        <v xml:space="preserve">Nelchina  </v>
      </c>
      <c r="N214" s="120">
        <f>'Update Information Here'!AL214</f>
        <v>0</v>
      </c>
      <c r="O214" s="59" t="str">
        <f>Table5[[#This Row],[Community]]</f>
        <v xml:space="preserve">Nelchina  </v>
      </c>
      <c r="P214" s="120" t="s">
        <v>432</v>
      </c>
    </row>
    <row r="215" spans="1:16" x14ac:dyDescent="0.25">
      <c r="A215" s="59" t="str">
        <f>Table1422[[#This Row],[Community]]</f>
        <v xml:space="preserve">Nelson Lagoon  </v>
      </c>
      <c r="B215" s="123">
        <f>Table1422[[#This Row],[IQ1_Average]]</f>
        <v>30387</v>
      </c>
      <c r="C215" s="59" t="str">
        <f>Table5[[#This Row],[Community]]</f>
        <v xml:space="preserve">Nelson Lagoon  </v>
      </c>
      <c r="D215" s="123">
        <f>Table1422[[#This Row],[IQ2_Average]]</f>
        <v>57515.666666666664</v>
      </c>
      <c r="E215" s="59" t="str">
        <f>Table5[[#This Row],[Community]]</f>
        <v xml:space="preserve">Nelson Lagoon  </v>
      </c>
      <c r="F215" s="122">
        <f>Table1422[[#This Row],[IQ3_Average]]</f>
        <v>72580.25</v>
      </c>
      <c r="G215" s="59" t="str">
        <f>Table5[[#This Row],[Community]]</f>
        <v xml:space="preserve">Nelson Lagoon  </v>
      </c>
      <c r="H215" s="121">
        <f>Table1422[[#This Row],[SNAP_Average]]</f>
        <v>0.11175</v>
      </c>
      <c r="I215" s="59" t="str">
        <f>Table5[[#This Row],[Community]]</f>
        <v xml:space="preserve">Nelson Lagoon  </v>
      </c>
      <c r="J215" s="121">
        <f>Table1422[[#This Row],[Poverty_Average]]</f>
        <v>9.6250000000000002E-2</v>
      </c>
      <c r="K215" s="59" t="str">
        <f>Table5[[#This Row],[Community]]</f>
        <v xml:space="preserve">Nelson Lagoon  </v>
      </c>
      <c r="L215" s="121">
        <f>Table1422[[#This Row],[Full Time Employment_Average]]</f>
        <v>0.47575000000000001</v>
      </c>
      <c r="M215" s="59" t="str">
        <f>Table5[[#This Row],[Community]]</f>
        <v xml:space="preserve">Nelson Lagoon  </v>
      </c>
      <c r="N215" s="120">
        <f>'Update Information Here'!AL215</f>
        <v>0</v>
      </c>
      <c r="O215" s="59" t="str">
        <f>Table5[[#This Row],[Community]]</f>
        <v xml:space="preserve">Nelson Lagoon  </v>
      </c>
      <c r="P215" s="120" t="s">
        <v>433</v>
      </c>
    </row>
    <row r="216" spans="1:16" x14ac:dyDescent="0.25">
      <c r="A216" s="59" t="str">
        <f>Table1422[[#This Row],[Community]]</f>
        <v xml:space="preserve">Nenana </v>
      </c>
      <c r="B216" s="123">
        <f>Table1422[[#This Row],[IQ1_Average]]</f>
        <v>20221</v>
      </c>
      <c r="C216" s="59" t="str">
        <f>Table5[[#This Row],[Community]]</f>
        <v xml:space="preserve">Nenana </v>
      </c>
      <c r="D216" s="123">
        <f>Table1422[[#This Row],[IQ2_Average]]</f>
        <v>40520.75</v>
      </c>
      <c r="E216" s="59" t="str">
        <f>Table5[[#This Row],[Community]]</f>
        <v xml:space="preserve">Nenana </v>
      </c>
      <c r="F216" s="122">
        <f>Table1422[[#This Row],[IQ3_Average]]</f>
        <v>65824.25</v>
      </c>
      <c r="G216" s="59" t="str">
        <f>Table5[[#This Row],[Community]]</f>
        <v xml:space="preserve">Nenana </v>
      </c>
      <c r="H216" s="121">
        <f>Table1422[[#This Row],[SNAP_Average]]</f>
        <v>0.21925</v>
      </c>
      <c r="I216" s="59" t="str">
        <f>Table5[[#This Row],[Community]]</f>
        <v xml:space="preserve">Nenana </v>
      </c>
      <c r="J216" s="121">
        <f>Table1422[[#This Row],[Poverty_Average]]</f>
        <v>0.11275</v>
      </c>
      <c r="K216" s="59" t="str">
        <f>Table5[[#This Row],[Community]]</f>
        <v xml:space="preserve">Nenana </v>
      </c>
      <c r="L216" s="121">
        <f>Table1422[[#This Row],[Full Time Employment_Average]]</f>
        <v>0.49525000000000002</v>
      </c>
      <c r="M216" s="59" t="str">
        <f>Table5[[#This Row],[Community]]</f>
        <v xml:space="preserve">Nenana </v>
      </c>
      <c r="N216" s="120">
        <f>'Update Information Here'!AL216</f>
        <v>0</v>
      </c>
      <c r="O216" s="59" t="str">
        <f>Table5[[#This Row],[Community]]</f>
        <v xml:space="preserve">Nenana </v>
      </c>
      <c r="P216" s="120" t="s">
        <v>433</v>
      </c>
    </row>
    <row r="217" spans="1:16" x14ac:dyDescent="0.25">
      <c r="A217" s="59" t="str">
        <f>Table1422[[#This Row],[Community]]</f>
        <v xml:space="preserve">New Stuyahok </v>
      </c>
      <c r="B217" s="123">
        <f>Table1422[[#This Row],[IQ1_Average]]</f>
        <v>20444.25</v>
      </c>
      <c r="C217" s="59" t="str">
        <f>Table5[[#This Row],[Community]]</f>
        <v xml:space="preserve">New Stuyahok </v>
      </c>
      <c r="D217" s="123">
        <f>Table1422[[#This Row],[IQ2_Average]]</f>
        <v>32340.75</v>
      </c>
      <c r="E217" s="59" t="str">
        <f>Table5[[#This Row],[Community]]</f>
        <v xml:space="preserve">New Stuyahok </v>
      </c>
      <c r="F217" s="122">
        <f>Table1422[[#This Row],[IQ3_Average]]</f>
        <v>52607.25</v>
      </c>
      <c r="G217" s="59" t="str">
        <f>Table5[[#This Row],[Community]]</f>
        <v xml:space="preserve">New Stuyahok </v>
      </c>
      <c r="H217" s="121">
        <f>Table1422[[#This Row],[SNAP_Average]]</f>
        <v>0.48925000000000002</v>
      </c>
      <c r="I217" s="59" t="str">
        <f>Table5[[#This Row],[Community]]</f>
        <v xml:space="preserve">New Stuyahok </v>
      </c>
      <c r="J217" s="121">
        <f>Table1422[[#This Row],[Poverty_Average]]</f>
        <v>0.25050000000000006</v>
      </c>
      <c r="K217" s="59" t="str">
        <f>Table5[[#This Row],[Community]]</f>
        <v xml:space="preserve">New Stuyahok </v>
      </c>
      <c r="L217" s="121">
        <f>Table1422[[#This Row],[Full Time Employment_Average]]</f>
        <v>0.14874999999999999</v>
      </c>
      <c r="M217" s="59" t="str">
        <f>Table5[[#This Row],[Community]]</f>
        <v xml:space="preserve">New Stuyahok </v>
      </c>
      <c r="N217" s="120">
        <f>'Update Information Here'!AL217</f>
        <v>93.75</v>
      </c>
      <c r="O217" s="59" t="str">
        <f>Table5[[#This Row],[Community]]</f>
        <v xml:space="preserve">New Stuyahok </v>
      </c>
      <c r="P217" s="120" t="s">
        <v>433</v>
      </c>
    </row>
    <row r="218" spans="1:16" x14ac:dyDescent="0.25">
      <c r="A218" s="59" t="str">
        <f>Table1422[[#This Row],[Community]]</f>
        <v xml:space="preserve">Newhalen </v>
      </c>
      <c r="B218" s="123">
        <f>Table1422[[#This Row],[IQ1_Average]]</f>
        <v>19854.25</v>
      </c>
      <c r="C218" s="59" t="str">
        <f>Table5[[#This Row],[Community]]</f>
        <v xml:space="preserve">Newhalen </v>
      </c>
      <c r="D218" s="123">
        <f>Table1422[[#This Row],[IQ2_Average]]</f>
        <v>32948</v>
      </c>
      <c r="E218" s="59" t="str">
        <f>Table5[[#This Row],[Community]]</f>
        <v xml:space="preserve">Newhalen </v>
      </c>
      <c r="F218" s="122">
        <f>Table1422[[#This Row],[IQ3_Average]]</f>
        <v>48145.75</v>
      </c>
      <c r="G218" s="59" t="str">
        <f>Table5[[#This Row],[Community]]</f>
        <v xml:space="preserve">Newhalen </v>
      </c>
      <c r="H218" s="121">
        <f>Table1422[[#This Row],[SNAP_Average]]</f>
        <v>0.45849999999999996</v>
      </c>
      <c r="I218" s="59" t="str">
        <f>Table5[[#This Row],[Community]]</f>
        <v xml:space="preserve">Newhalen </v>
      </c>
      <c r="J218" s="121">
        <f>Table1422[[#This Row],[Poverty_Average]]</f>
        <v>0.23050000000000001</v>
      </c>
      <c r="K218" s="59" t="str">
        <f>Table5[[#This Row],[Community]]</f>
        <v xml:space="preserve">Newhalen </v>
      </c>
      <c r="L218" s="121">
        <f>Table1422[[#This Row],[Full Time Employment_Average]]</f>
        <v>0.26549999999999996</v>
      </c>
      <c r="M218" s="59" t="str">
        <f>Table5[[#This Row],[Community]]</f>
        <v xml:space="preserve">Newhalen </v>
      </c>
      <c r="N218" s="120">
        <f>'Update Information Here'!AL218</f>
        <v>175</v>
      </c>
      <c r="O218" s="59" t="str">
        <f>Table5[[#This Row],[Community]]</f>
        <v xml:space="preserve">Newhalen </v>
      </c>
      <c r="P218" s="120" t="s">
        <v>433</v>
      </c>
    </row>
    <row r="219" spans="1:16" x14ac:dyDescent="0.25">
      <c r="A219" s="59" t="str">
        <f>Table1422[[#This Row],[Community]]</f>
        <v xml:space="preserve">Newtok  </v>
      </c>
      <c r="B219" s="123">
        <f>Table1422[[#This Row],[IQ1_Average]]</f>
        <v>15906.25</v>
      </c>
      <c r="C219" s="59" t="str">
        <f>Table5[[#This Row],[Community]]</f>
        <v xml:space="preserve">Newtok  </v>
      </c>
      <c r="D219" s="123">
        <f>Table1422[[#This Row],[IQ2_Average]]</f>
        <v>29604</v>
      </c>
      <c r="E219" s="59" t="str">
        <f>Table5[[#This Row],[Community]]</f>
        <v xml:space="preserve">Newtok  </v>
      </c>
      <c r="F219" s="122">
        <f>Table1422[[#This Row],[IQ3_Average]]</f>
        <v>50613.75</v>
      </c>
      <c r="G219" s="59" t="str">
        <f>Table5[[#This Row],[Community]]</f>
        <v xml:space="preserve">Newtok  </v>
      </c>
      <c r="H219" s="121">
        <f>Table1422[[#This Row],[SNAP_Average]]</f>
        <v>0.5202500000000001</v>
      </c>
      <c r="I219" s="59" t="str">
        <f>Table5[[#This Row],[Community]]</f>
        <v xml:space="preserve">Newtok  </v>
      </c>
      <c r="J219" s="121">
        <f>Table1422[[#This Row],[Poverty_Average]]</f>
        <v>0.36249999999999993</v>
      </c>
      <c r="K219" s="59" t="str">
        <f>Table5[[#This Row],[Community]]</f>
        <v xml:space="preserve">Newtok  </v>
      </c>
      <c r="L219" s="121">
        <f>Table1422[[#This Row],[Full Time Employment_Average]]</f>
        <v>0.14074999999999999</v>
      </c>
      <c r="M219" s="59" t="str">
        <f>Table5[[#This Row],[Community]]</f>
        <v xml:space="preserve">Newtok  </v>
      </c>
      <c r="N219" s="120">
        <f>'Update Information Here'!AL219</f>
        <v>0</v>
      </c>
      <c r="O219" s="59" t="str">
        <f>Table5[[#This Row],[Community]]</f>
        <v xml:space="preserve">Newtok  </v>
      </c>
      <c r="P219" s="120" t="s">
        <v>432</v>
      </c>
    </row>
    <row r="220" spans="1:16" x14ac:dyDescent="0.25">
      <c r="A220" s="59" t="str">
        <f>Table1422[[#This Row],[Community]]</f>
        <v xml:space="preserve">Nightmute </v>
      </c>
      <c r="B220" s="123">
        <f>Table1422[[#This Row],[IQ1_Average]]</f>
        <v>17718.75</v>
      </c>
      <c r="C220" s="59" t="str">
        <f>Table5[[#This Row],[Community]]</f>
        <v xml:space="preserve">Nightmute </v>
      </c>
      <c r="D220" s="123">
        <f>Table1422[[#This Row],[IQ2_Average]]</f>
        <v>34770.75</v>
      </c>
      <c r="E220" s="59" t="str">
        <f>Table5[[#This Row],[Community]]</f>
        <v xml:space="preserve">Nightmute </v>
      </c>
      <c r="F220" s="122">
        <f>Table1422[[#This Row],[IQ3_Average]]</f>
        <v>51656.25</v>
      </c>
      <c r="G220" s="59" t="str">
        <f>Table5[[#This Row],[Community]]</f>
        <v xml:space="preserve">Nightmute </v>
      </c>
      <c r="H220" s="121">
        <f>Table1422[[#This Row],[SNAP_Average]]</f>
        <v>0.442</v>
      </c>
      <c r="I220" s="59" t="str">
        <f>Table5[[#This Row],[Community]]</f>
        <v xml:space="preserve">Nightmute </v>
      </c>
      <c r="J220" s="121">
        <f>Table1422[[#This Row],[Poverty_Average]]</f>
        <v>0.33274999999999999</v>
      </c>
      <c r="K220" s="59" t="str">
        <f>Table5[[#This Row],[Community]]</f>
        <v xml:space="preserve">Nightmute </v>
      </c>
      <c r="L220" s="121">
        <f>Table1422[[#This Row],[Full Time Employment_Average]]</f>
        <v>0.26050000000000001</v>
      </c>
      <c r="M220" s="59" t="str">
        <f>Table5[[#This Row],[Community]]</f>
        <v xml:space="preserve">Nightmute </v>
      </c>
      <c r="N220" s="120">
        <f>'Update Information Here'!AL220</f>
        <v>0</v>
      </c>
      <c r="O220" s="59" t="str">
        <f>Table5[[#This Row],[Community]]</f>
        <v xml:space="preserve">Nightmute </v>
      </c>
      <c r="P220" s="120" t="s">
        <v>432</v>
      </c>
    </row>
    <row r="221" spans="1:16" x14ac:dyDescent="0.25">
      <c r="A221" s="59" t="str">
        <f>Table1422[[#This Row],[Community]]</f>
        <v xml:space="preserve">Nikiski  </v>
      </c>
      <c r="B221" s="123">
        <f>Table1422[[#This Row],[IQ1_Average]]</f>
        <v>25401.75</v>
      </c>
      <c r="C221" s="59" t="str">
        <f>Table5[[#This Row],[Community]]</f>
        <v xml:space="preserve">Nikiski  </v>
      </c>
      <c r="D221" s="123">
        <f>Table1422[[#This Row],[IQ2_Average]]</f>
        <v>45798.25</v>
      </c>
      <c r="E221" s="59" t="str">
        <f>Table5[[#This Row],[Community]]</f>
        <v xml:space="preserve">Nikiski  </v>
      </c>
      <c r="F221" s="122">
        <f>Table1422[[#This Row],[IQ3_Average]]</f>
        <v>71093.75</v>
      </c>
      <c r="G221" s="59" t="str">
        <f>Table5[[#This Row],[Community]]</f>
        <v xml:space="preserve">Nikiski  </v>
      </c>
      <c r="H221" s="121">
        <f>Table1422[[#This Row],[SNAP_Average]]</f>
        <v>0.19499999999999998</v>
      </c>
      <c r="I221" s="59" t="str">
        <f>Table5[[#This Row],[Community]]</f>
        <v xml:space="preserve">Nikiski  </v>
      </c>
      <c r="J221" s="121">
        <f>Table1422[[#This Row],[Poverty_Average]]</f>
        <v>0.16900000000000001</v>
      </c>
      <c r="K221" s="59" t="str">
        <f>Table5[[#This Row],[Community]]</f>
        <v xml:space="preserve">Nikiski  </v>
      </c>
      <c r="L221" s="121">
        <f>Table1422[[#This Row],[Full Time Employment_Average]]</f>
        <v>0.40875</v>
      </c>
      <c r="M221" s="59" t="str">
        <f>Table5[[#This Row],[Community]]</f>
        <v xml:space="preserve">Nikiski  </v>
      </c>
      <c r="N221" s="120">
        <f>'Update Information Here'!AL221</f>
        <v>0</v>
      </c>
      <c r="O221" s="59" t="str">
        <f>Table5[[#This Row],[Community]]</f>
        <v xml:space="preserve">Nikiski  </v>
      </c>
      <c r="P221" s="120" t="s">
        <v>432</v>
      </c>
    </row>
    <row r="222" spans="1:16" x14ac:dyDescent="0.25">
      <c r="A222" s="59" t="str">
        <f>Table1422[[#This Row],[Community]]</f>
        <v xml:space="preserve">Nikolaevsk  </v>
      </c>
      <c r="B222" s="123">
        <f>Table1422[[#This Row],[IQ1_Average]]</f>
        <v>16406</v>
      </c>
      <c r="C222" s="59" t="str">
        <f>Table5[[#This Row],[Community]]</f>
        <v xml:space="preserve">Nikolaevsk  </v>
      </c>
      <c r="D222" s="123">
        <f>Table1422[[#This Row],[IQ2_Average]]</f>
        <v>30574.666666666668</v>
      </c>
      <c r="E222" s="59" t="str">
        <f>Table5[[#This Row],[Community]]</f>
        <v xml:space="preserve">Nikolaevsk  </v>
      </c>
      <c r="F222" s="122">
        <f>Table1422[[#This Row],[IQ3_Average]]</f>
        <v>51569.333333333336</v>
      </c>
      <c r="G222" s="59" t="str">
        <f>Table5[[#This Row],[Community]]</f>
        <v xml:space="preserve">Nikolaevsk  </v>
      </c>
      <c r="H222" s="121">
        <f>Table1422[[#This Row],[SNAP_Average]]</f>
        <v>0.16525000000000001</v>
      </c>
      <c r="I222" s="59" t="str">
        <f>Table5[[#This Row],[Community]]</f>
        <v xml:space="preserve">Nikolaevsk  </v>
      </c>
      <c r="J222" s="121">
        <f>Table1422[[#This Row],[Poverty_Average]]</f>
        <v>0.24025000000000002</v>
      </c>
      <c r="K222" s="59" t="str">
        <f>Table5[[#This Row],[Community]]</f>
        <v xml:space="preserve">Nikolaevsk  </v>
      </c>
      <c r="L222" s="121">
        <f>Table1422[[#This Row],[Full Time Employment_Average]]</f>
        <v>0.48149999999999998</v>
      </c>
      <c r="M222" s="59" t="str">
        <f>Table5[[#This Row],[Community]]</f>
        <v xml:space="preserve">Nikolaevsk  </v>
      </c>
      <c r="N222" s="120">
        <f>'Update Information Here'!AL222</f>
        <v>80</v>
      </c>
      <c r="O222" s="59" t="str">
        <f>Table5[[#This Row],[Community]]</f>
        <v xml:space="preserve">Nikolaevsk  </v>
      </c>
      <c r="P222" s="120" t="s">
        <v>433</v>
      </c>
    </row>
    <row r="223" spans="1:16" x14ac:dyDescent="0.25">
      <c r="A223" s="59" t="str">
        <f>Table1422[[#This Row],[Community]]</f>
        <v xml:space="preserve">Nikolai </v>
      </c>
      <c r="B223" s="123">
        <f>Table1422[[#This Row],[IQ1_Average]]</f>
        <v>15541.666666666666</v>
      </c>
      <c r="C223" s="59" t="str">
        <f>Table5[[#This Row],[Community]]</f>
        <v xml:space="preserve">Nikolai </v>
      </c>
      <c r="D223" s="123">
        <f>Table1422[[#This Row],[IQ2_Average]]</f>
        <v>29485</v>
      </c>
      <c r="E223" s="59" t="str">
        <f>Table5[[#This Row],[Community]]</f>
        <v xml:space="preserve">Nikolai </v>
      </c>
      <c r="F223" s="122">
        <f>Table1422[[#This Row],[IQ3_Average]]</f>
        <v>44222.333333333336</v>
      </c>
      <c r="G223" s="59" t="str">
        <f>Table5[[#This Row],[Community]]</f>
        <v xml:space="preserve">Nikolai </v>
      </c>
      <c r="H223" s="121">
        <f>Table1422[[#This Row],[SNAP_Average]]</f>
        <v>0.34850000000000003</v>
      </c>
      <c r="I223" s="59" t="str">
        <f>Table5[[#This Row],[Community]]</f>
        <v xml:space="preserve">Nikolai </v>
      </c>
      <c r="J223" s="121">
        <f>Table1422[[#This Row],[Poverty_Average]]</f>
        <v>0.23949999999999999</v>
      </c>
      <c r="K223" s="59" t="str">
        <f>Table5[[#This Row],[Community]]</f>
        <v xml:space="preserve">Nikolai </v>
      </c>
      <c r="L223" s="121">
        <f>Table1422[[#This Row],[Full Time Employment_Average]]</f>
        <v>0.31924999999999998</v>
      </c>
      <c r="M223" s="59" t="str">
        <f>Table5[[#This Row],[Community]]</f>
        <v xml:space="preserve">Nikolai </v>
      </c>
      <c r="N223" s="120">
        <f>'Update Information Here'!AL223</f>
        <v>0</v>
      </c>
      <c r="O223" s="59" t="str">
        <f>Table5[[#This Row],[Community]]</f>
        <v xml:space="preserve">Nikolai </v>
      </c>
      <c r="P223" s="120" t="s">
        <v>432</v>
      </c>
    </row>
    <row r="224" spans="1:16" x14ac:dyDescent="0.25">
      <c r="A224" s="59" t="str">
        <f>Table1422[[#This Row],[Community]]</f>
        <v xml:space="preserve">Nikolski  </v>
      </c>
      <c r="B224" s="123">
        <f>Table1422[[#This Row],[IQ1_Average]]</f>
        <v>16708.333333333332</v>
      </c>
      <c r="C224" s="59" t="str">
        <f>Table5[[#This Row],[Community]]</f>
        <v xml:space="preserve">Nikolski  </v>
      </c>
      <c r="D224" s="123">
        <f>Table1422[[#This Row],[IQ2_Average]]</f>
        <v>32250</v>
      </c>
      <c r="E224" s="59" t="str">
        <f>Table5[[#This Row],[Community]]</f>
        <v xml:space="preserve">Nikolski  </v>
      </c>
      <c r="F224" s="122">
        <f>Table1422[[#This Row],[IQ3_Average]]</f>
        <v>41500</v>
      </c>
      <c r="G224" s="59" t="str">
        <f>Table5[[#This Row],[Community]]</f>
        <v xml:space="preserve">Nikolski  </v>
      </c>
      <c r="H224" s="121">
        <f>Table1422[[#This Row],[SNAP_Average]]</f>
        <v>0.1245</v>
      </c>
      <c r="I224" s="59" t="str">
        <f>Table5[[#This Row],[Community]]</f>
        <v xml:space="preserve">Nikolski  </v>
      </c>
      <c r="J224" s="121">
        <f>Table1422[[#This Row],[Poverty_Average]]</f>
        <v>0.2515</v>
      </c>
      <c r="K224" s="59" t="str">
        <f>Table5[[#This Row],[Community]]</f>
        <v xml:space="preserve">Nikolski  </v>
      </c>
      <c r="L224" s="121">
        <f>Table1422[[#This Row],[Full Time Employment_Average]]</f>
        <v>0.216</v>
      </c>
      <c r="M224" s="59" t="str">
        <f>Table5[[#This Row],[Community]]</f>
        <v xml:space="preserve">Nikolski  </v>
      </c>
      <c r="N224" s="120">
        <f>'Update Information Here'!AL224</f>
        <v>0</v>
      </c>
      <c r="O224" s="59" t="str">
        <f>Table5[[#This Row],[Community]]</f>
        <v xml:space="preserve">Nikolski  </v>
      </c>
      <c r="P224" s="120" t="s">
        <v>432</v>
      </c>
    </row>
    <row r="225" spans="1:16" x14ac:dyDescent="0.25">
      <c r="A225" s="59" t="str">
        <f>Table1422[[#This Row],[Community]]</f>
        <v xml:space="preserve">Ninilchik  </v>
      </c>
      <c r="B225" s="123">
        <f>Table1422[[#This Row],[IQ1_Average]]</f>
        <v>20149.25</v>
      </c>
      <c r="C225" s="59" t="str">
        <f>Table5[[#This Row],[Community]]</f>
        <v xml:space="preserve">Ninilchik  </v>
      </c>
      <c r="D225" s="123">
        <f>Table1422[[#This Row],[IQ2_Average]]</f>
        <v>35618</v>
      </c>
      <c r="E225" s="59" t="str">
        <f>Table5[[#This Row],[Community]]</f>
        <v xml:space="preserve">Ninilchik  </v>
      </c>
      <c r="F225" s="122">
        <f>Table1422[[#This Row],[IQ3_Average]]</f>
        <v>59015.5</v>
      </c>
      <c r="G225" s="59" t="str">
        <f>Table5[[#This Row],[Community]]</f>
        <v xml:space="preserve">Ninilchik  </v>
      </c>
      <c r="H225" s="121">
        <f>Table1422[[#This Row],[SNAP_Average]]</f>
        <v>4.5249999999999999E-2</v>
      </c>
      <c r="I225" s="59" t="str">
        <f>Table5[[#This Row],[Community]]</f>
        <v xml:space="preserve">Ninilchik  </v>
      </c>
      <c r="J225" s="121">
        <f>Table1422[[#This Row],[Poverty_Average]]</f>
        <v>0.125</v>
      </c>
      <c r="K225" s="59" t="str">
        <f>Table5[[#This Row],[Community]]</f>
        <v xml:space="preserve">Ninilchik  </v>
      </c>
      <c r="L225" s="121">
        <f>Table1422[[#This Row],[Full Time Employment_Average]]</f>
        <v>0.42449999999999999</v>
      </c>
      <c r="M225" s="59" t="str">
        <f>Table5[[#This Row],[Community]]</f>
        <v xml:space="preserve">Ninilchik  </v>
      </c>
      <c r="N225" s="120">
        <f>'Update Information Here'!AL225</f>
        <v>0</v>
      </c>
      <c r="O225" s="59" t="str">
        <f>Table5[[#This Row],[Community]]</f>
        <v xml:space="preserve">Ninilchik  </v>
      </c>
      <c r="P225" s="120" t="s">
        <v>432</v>
      </c>
    </row>
    <row r="226" spans="1:16" x14ac:dyDescent="0.25">
      <c r="A226" s="59" t="str">
        <f>Table1422[[#This Row],[Community]]</f>
        <v xml:space="preserve">Noatak  </v>
      </c>
      <c r="B226" s="123">
        <f>Table1422[[#This Row],[IQ1_Average]]</f>
        <v>22484.75</v>
      </c>
      <c r="C226" s="59" t="str">
        <f>Table5[[#This Row],[Community]]</f>
        <v xml:space="preserve">Noatak  </v>
      </c>
      <c r="D226" s="123">
        <f>Table1422[[#This Row],[IQ2_Average]]</f>
        <v>40381.25</v>
      </c>
      <c r="E226" s="59" t="str">
        <f>Table5[[#This Row],[Community]]</f>
        <v xml:space="preserve">Noatak  </v>
      </c>
      <c r="F226" s="122">
        <f>Table1422[[#This Row],[IQ3_Average]]</f>
        <v>62343.75</v>
      </c>
      <c r="G226" s="59" t="str">
        <f>Table5[[#This Row],[Community]]</f>
        <v xml:space="preserve">Noatak  </v>
      </c>
      <c r="H226" s="121">
        <f>Table1422[[#This Row],[SNAP_Average]]</f>
        <v>0.40625</v>
      </c>
      <c r="I226" s="59" t="str">
        <f>Table5[[#This Row],[Community]]</f>
        <v xml:space="preserve">Noatak  </v>
      </c>
      <c r="J226" s="121">
        <f>Table1422[[#This Row],[Poverty_Average]]</f>
        <v>0.19275</v>
      </c>
      <c r="K226" s="59" t="str">
        <f>Table5[[#This Row],[Community]]</f>
        <v xml:space="preserve">Noatak  </v>
      </c>
      <c r="L226" s="121">
        <f>Table1422[[#This Row],[Full Time Employment_Average]]</f>
        <v>0.35950000000000004</v>
      </c>
      <c r="M226" s="59" t="str">
        <f>Table5[[#This Row],[Community]]</f>
        <v xml:space="preserve">Noatak  </v>
      </c>
      <c r="N226" s="120">
        <f>'Update Information Here'!AL226</f>
        <v>138</v>
      </c>
      <c r="O226" s="59" t="str">
        <f>Table5[[#This Row],[Community]]</f>
        <v xml:space="preserve">Noatak  </v>
      </c>
      <c r="P226" s="120" t="s">
        <v>433</v>
      </c>
    </row>
    <row r="227" spans="1:16" x14ac:dyDescent="0.25">
      <c r="A227" s="59" t="str">
        <f>Table1422[[#This Row],[Community]]</f>
        <v xml:space="preserve">Nome </v>
      </c>
      <c r="B227" s="123">
        <f>Table1422[[#This Row],[IQ1_Average]]</f>
        <v>32194.75</v>
      </c>
      <c r="C227" s="59" t="str">
        <f>Table5[[#This Row],[Community]]</f>
        <v xml:space="preserve">Nome </v>
      </c>
      <c r="D227" s="123">
        <f>Table1422[[#This Row],[IQ2_Average]]</f>
        <v>54521.5</v>
      </c>
      <c r="E227" s="59" t="str">
        <f>Table5[[#This Row],[Community]]</f>
        <v xml:space="preserve">Nome </v>
      </c>
      <c r="F227" s="122">
        <f>Table1422[[#This Row],[IQ3_Average]]</f>
        <v>84160.5</v>
      </c>
      <c r="G227" s="59" t="str">
        <f>Table5[[#This Row],[Community]]</f>
        <v xml:space="preserve">Nome </v>
      </c>
      <c r="H227" s="121">
        <f>Table1422[[#This Row],[SNAP_Average]]</f>
        <v>0.21725</v>
      </c>
      <c r="I227" s="59" t="str">
        <f>Table5[[#This Row],[Community]]</f>
        <v xml:space="preserve">Nome </v>
      </c>
      <c r="J227" s="121">
        <f>Table1422[[#This Row],[Poverty_Average]]</f>
        <v>0.1205</v>
      </c>
      <c r="K227" s="59" t="str">
        <f>Table5[[#This Row],[Community]]</f>
        <v xml:space="preserve">Nome </v>
      </c>
      <c r="L227" s="121">
        <f>Table1422[[#This Row],[Full Time Employment_Average]]</f>
        <v>0.57433333333333325</v>
      </c>
      <c r="M227" s="59" t="str">
        <f>Table5[[#This Row],[Community]]</f>
        <v xml:space="preserve">Nome </v>
      </c>
      <c r="N227" s="120">
        <f>'Update Information Here'!AL227</f>
        <v>0</v>
      </c>
      <c r="O227" s="59" t="str">
        <f>Table5[[#This Row],[Community]]</f>
        <v xml:space="preserve">Nome </v>
      </c>
      <c r="P227" s="120" t="s">
        <v>432</v>
      </c>
    </row>
    <row r="228" spans="1:16" x14ac:dyDescent="0.25">
      <c r="A228" s="59" t="str">
        <f>Table1422[[#This Row],[Community]]</f>
        <v xml:space="preserve">Nondalton </v>
      </c>
      <c r="B228" s="123">
        <f>Table1422[[#This Row],[IQ1_Average]]</f>
        <v>21772.25</v>
      </c>
      <c r="C228" s="59" t="str">
        <f>Table5[[#This Row],[Community]]</f>
        <v xml:space="preserve">Nondalton </v>
      </c>
      <c r="D228" s="123">
        <f>Table1422[[#This Row],[IQ2_Average]]</f>
        <v>37125</v>
      </c>
      <c r="E228" s="59" t="str">
        <f>Table5[[#This Row],[Community]]</f>
        <v xml:space="preserve">Nondalton </v>
      </c>
      <c r="F228" s="122">
        <f>Table1422[[#This Row],[IQ3_Average]]</f>
        <v>60142.5</v>
      </c>
      <c r="G228" s="59" t="str">
        <f>Table5[[#This Row],[Community]]</f>
        <v xml:space="preserve">Nondalton </v>
      </c>
      <c r="H228" s="121">
        <f>Table1422[[#This Row],[SNAP_Average]]</f>
        <v>0.23849999999999999</v>
      </c>
      <c r="I228" s="59" t="str">
        <f>Table5[[#This Row],[Community]]</f>
        <v xml:space="preserve">Nondalton </v>
      </c>
      <c r="J228" s="121">
        <f>Table1422[[#This Row],[Poverty_Average]]</f>
        <v>0.19425000000000001</v>
      </c>
      <c r="K228" s="59" t="str">
        <f>Table5[[#This Row],[Community]]</f>
        <v xml:space="preserve">Nondalton </v>
      </c>
      <c r="L228" s="121">
        <f>Table1422[[#This Row],[Full Time Employment_Average]]</f>
        <v>0.34749999999999998</v>
      </c>
      <c r="M228" s="59" t="str">
        <f>Table5[[#This Row],[Community]]</f>
        <v xml:space="preserve">Nondalton </v>
      </c>
      <c r="N228" s="120">
        <f>'Update Information Here'!AL228</f>
        <v>59</v>
      </c>
      <c r="O228" s="59" t="str">
        <f>Table5[[#This Row],[Community]]</f>
        <v xml:space="preserve">Nondalton </v>
      </c>
      <c r="P228" s="120" t="s">
        <v>433</v>
      </c>
    </row>
    <row r="229" spans="1:16" x14ac:dyDescent="0.25">
      <c r="A229" s="59" t="str">
        <f>Table1422[[#This Row],[Community]]</f>
        <v xml:space="preserve">Noorvik </v>
      </c>
      <c r="B229" s="123">
        <f>Table1422[[#This Row],[IQ1_Average]]</f>
        <v>21160.75</v>
      </c>
      <c r="C229" s="59" t="str">
        <f>Table5[[#This Row],[Community]]</f>
        <v xml:space="preserve">Noorvik </v>
      </c>
      <c r="D229" s="123">
        <f>Table1422[[#This Row],[IQ2_Average]]</f>
        <v>32937.5</v>
      </c>
      <c r="E229" s="59" t="str">
        <f>Table5[[#This Row],[Community]]</f>
        <v xml:space="preserve">Noorvik </v>
      </c>
      <c r="F229" s="122">
        <f>Table1422[[#This Row],[IQ3_Average]]</f>
        <v>57302</v>
      </c>
      <c r="G229" s="59" t="str">
        <f>Table5[[#This Row],[Community]]</f>
        <v xml:space="preserve">Noorvik </v>
      </c>
      <c r="H229" s="121">
        <f>Table1422[[#This Row],[SNAP_Average]]</f>
        <v>0.42875000000000002</v>
      </c>
      <c r="I229" s="59" t="str">
        <f>Table5[[#This Row],[Community]]</f>
        <v xml:space="preserve">Noorvik </v>
      </c>
      <c r="J229" s="121">
        <f>Table1422[[#This Row],[Poverty_Average]]</f>
        <v>0.28775000000000001</v>
      </c>
      <c r="K229" s="59" t="str">
        <f>Table5[[#This Row],[Community]]</f>
        <v xml:space="preserve">Noorvik </v>
      </c>
      <c r="L229" s="121">
        <f>Table1422[[#This Row],[Full Time Employment_Average]]</f>
        <v>0.25825000000000004</v>
      </c>
      <c r="M229" s="59" t="str">
        <f>Table5[[#This Row],[Community]]</f>
        <v xml:space="preserve">Noorvik </v>
      </c>
      <c r="N229" s="120">
        <f>'Update Information Here'!AL229</f>
        <v>53.55</v>
      </c>
      <c r="O229" s="59" t="str">
        <f>Table5[[#This Row],[Community]]</f>
        <v xml:space="preserve">Noorvik </v>
      </c>
      <c r="P229" s="120" t="s">
        <v>433</v>
      </c>
    </row>
    <row r="230" spans="1:16" x14ac:dyDescent="0.25">
      <c r="A230" s="59" t="str">
        <f>Table1422[[#This Row],[Community]]</f>
        <v xml:space="preserve">North Pole </v>
      </c>
      <c r="B230" s="123">
        <f>Table1422[[#This Row],[IQ1_Average]]</f>
        <v>33086.75</v>
      </c>
      <c r="C230" s="59" t="str">
        <f>Table5[[#This Row],[Community]]</f>
        <v xml:space="preserve">North Pole </v>
      </c>
      <c r="D230" s="123">
        <f>Table1422[[#This Row],[IQ2_Average]]</f>
        <v>59767.5</v>
      </c>
      <c r="E230" s="59" t="str">
        <f>Table5[[#This Row],[Community]]</f>
        <v xml:space="preserve">North Pole </v>
      </c>
      <c r="F230" s="122">
        <f>Table1422[[#This Row],[IQ3_Average]]</f>
        <v>83715.75</v>
      </c>
      <c r="G230" s="59" t="str">
        <f>Table5[[#This Row],[Community]]</f>
        <v xml:space="preserve">North Pole </v>
      </c>
      <c r="H230" s="121">
        <f>Table1422[[#This Row],[SNAP_Average]]</f>
        <v>0.17625000000000002</v>
      </c>
      <c r="I230" s="59" t="str">
        <f>Table5[[#This Row],[Community]]</f>
        <v xml:space="preserve">North Pole </v>
      </c>
      <c r="J230" s="121">
        <f>Table1422[[#This Row],[Poverty_Average]]</f>
        <v>0.13574999999999998</v>
      </c>
      <c r="K230" s="59" t="str">
        <f>Table5[[#This Row],[Community]]</f>
        <v xml:space="preserve">North Pole </v>
      </c>
      <c r="L230" s="121">
        <f>Table1422[[#This Row],[Full Time Employment_Average]]</f>
        <v>0.62924999999999998</v>
      </c>
      <c r="M230" s="59" t="str">
        <f>Table5[[#This Row],[Community]]</f>
        <v xml:space="preserve">North Pole </v>
      </c>
      <c r="N230" s="120">
        <f>'Update Information Here'!AL230</f>
        <v>0</v>
      </c>
      <c r="O230" s="59" t="str">
        <f>Table5[[#This Row],[Community]]</f>
        <v xml:space="preserve">North Pole </v>
      </c>
      <c r="P230" s="120" t="s">
        <v>432</v>
      </c>
    </row>
    <row r="231" spans="1:16" x14ac:dyDescent="0.25">
      <c r="A231" s="59" t="str">
        <f>Table1422[[#This Row],[Community]]</f>
        <v xml:space="preserve">Northway  </v>
      </c>
      <c r="B231" s="123">
        <f>Table1422[[#This Row],[IQ1_Average]]</f>
        <v>28100</v>
      </c>
      <c r="C231" s="59" t="str">
        <f>Table5[[#This Row],[Community]]</f>
        <v xml:space="preserve">Northway  </v>
      </c>
      <c r="D231" s="123">
        <f>Table1422[[#This Row],[IQ2_Average]]</f>
        <v>55756.75</v>
      </c>
      <c r="E231" s="59" t="str">
        <f>Table5[[#This Row],[Community]]</f>
        <v xml:space="preserve">Northway  </v>
      </c>
      <c r="F231" s="122">
        <f>Table1422[[#This Row],[IQ3_Average]]</f>
        <v>73592</v>
      </c>
      <c r="G231" s="59" t="str">
        <f>Table5[[#This Row],[Community]]</f>
        <v xml:space="preserve">Northway  </v>
      </c>
      <c r="H231" s="121">
        <f>Table1422[[#This Row],[SNAP_Average]]</f>
        <v>9.5750000000000002E-2</v>
      </c>
      <c r="I231" s="59" t="str">
        <f>Table5[[#This Row],[Community]]</f>
        <v xml:space="preserve">Northway  </v>
      </c>
      <c r="J231" s="121">
        <f>Table1422[[#This Row],[Poverty_Average]]</f>
        <v>0.24249999999999999</v>
      </c>
      <c r="K231" s="59" t="str">
        <f>Table5[[#This Row],[Community]]</f>
        <v xml:space="preserve">Northway  </v>
      </c>
      <c r="L231" s="121">
        <f>Table1422[[#This Row],[Full Time Employment_Average]]</f>
        <v>0.36424999999999996</v>
      </c>
      <c r="M231" s="59" t="str">
        <f>Table5[[#This Row],[Community]]</f>
        <v xml:space="preserve">Northway  </v>
      </c>
      <c r="N231" s="120">
        <f>'Update Information Here'!AL231</f>
        <v>0</v>
      </c>
      <c r="O231" s="59" t="str">
        <f>Table5[[#This Row],[Community]]</f>
        <v xml:space="preserve">Northway  </v>
      </c>
      <c r="P231" s="120" t="s">
        <v>432</v>
      </c>
    </row>
    <row r="232" spans="1:16" x14ac:dyDescent="0.25">
      <c r="A232" s="59" t="str">
        <f>Table1422[[#This Row],[Community]]</f>
        <v xml:space="preserve">Northway Junction  </v>
      </c>
      <c r="B232" s="123">
        <f>Table1422[[#This Row],[IQ1_Average]]</f>
        <v>20875</v>
      </c>
      <c r="C232" s="59" t="str">
        <f>Table5[[#This Row],[Community]]</f>
        <v xml:space="preserve">Northway Junction  </v>
      </c>
      <c r="D232" s="123">
        <f>Table1422[[#This Row],[IQ2_Average]]</f>
        <v>54625</v>
      </c>
      <c r="E232" s="59" t="str">
        <f>Table5[[#This Row],[Community]]</f>
        <v xml:space="preserve">Northway Junction  </v>
      </c>
      <c r="F232" s="122">
        <f>Table1422[[#This Row],[IQ3_Average]]</f>
        <v>67083.333333333328</v>
      </c>
      <c r="G232" s="59" t="str">
        <f>Table5[[#This Row],[Community]]</f>
        <v xml:space="preserve">Northway Junction  </v>
      </c>
      <c r="H232" s="121">
        <f>Table1422[[#This Row],[SNAP_Average]]</f>
        <v>0.32775000000000004</v>
      </c>
      <c r="I232" s="59" t="str">
        <f>Table5[[#This Row],[Community]]</f>
        <v xml:space="preserve">Northway Junction  </v>
      </c>
      <c r="J232" s="121">
        <f>Table1422[[#This Row],[Poverty_Average]]</f>
        <v>0.31000000000000005</v>
      </c>
      <c r="K232" s="59" t="str">
        <f>Table5[[#This Row],[Community]]</f>
        <v xml:space="preserve">Northway Junction  </v>
      </c>
      <c r="L232" s="121">
        <f>Table1422[[#This Row],[Full Time Employment_Average]]</f>
        <v>0.36050000000000004</v>
      </c>
      <c r="M232" s="59" t="str">
        <f>Table5[[#This Row],[Community]]</f>
        <v xml:space="preserve">Northway Junction  </v>
      </c>
      <c r="N232" s="120">
        <f>'Update Information Here'!AL232</f>
        <v>0</v>
      </c>
      <c r="O232" s="59" t="str">
        <f>Table5[[#This Row],[Community]]</f>
        <v xml:space="preserve">Northway Junction  </v>
      </c>
      <c r="P232" s="120" t="s">
        <v>432</v>
      </c>
    </row>
    <row r="233" spans="1:16" x14ac:dyDescent="0.25">
      <c r="A233" s="59" t="str">
        <f>Table1422[[#This Row],[Community]]</f>
        <v xml:space="preserve">Northway Village  </v>
      </c>
      <c r="B233" s="123">
        <f>Table1422[[#This Row],[IQ1_Average]]</f>
        <v>8156.25</v>
      </c>
      <c r="C233" s="59" t="str">
        <f>Table5[[#This Row],[Community]]</f>
        <v xml:space="preserve">Northway Village  </v>
      </c>
      <c r="D233" s="123">
        <f>Table1422[[#This Row],[IQ2_Average]]</f>
        <v>24404.25</v>
      </c>
      <c r="E233" s="59" t="str">
        <f>Table5[[#This Row],[Community]]</f>
        <v xml:space="preserve">Northway Village  </v>
      </c>
      <c r="F233" s="122">
        <f>Table1422[[#This Row],[IQ3_Average]]</f>
        <v>31531.25</v>
      </c>
      <c r="G233" s="59" t="str">
        <f>Table5[[#This Row],[Community]]</f>
        <v xml:space="preserve">Northway Village  </v>
      </c>
      <c r="H233" s="121">
        <f>Table1422[[#This Row],[SNAP_Average]]</f>
        <v>0.50425000000000009</v>
      </c>
      <c r="I233" s="59" t="str">
        <f>Table5[[#This Row],[Community]]</f>
        <v xml:space="preserve">Northway Village  </v>
      </c>
      <c r="J233" s="121">
        <f>Table1422[[#This Row],[Poverty_Average]]</f>
        <v>0.40575000000000006</v>
      </c>
      <c r="K233" s="59" t="str">
        <f>Table5[[#This Row],[Community]]</f>
        <v xml:space="preserve">Northway Village  </v>
      </c>
      <c r="L233" s="121">
        <f>Table1422[[#This Row],[Full Time Employment_Average]]</f>
        <v>0.19974999999999998</v>
      </c>
      <c r="M233" s="59" t="str">
        <f>Table5[[#This Row],[Community]]</f>
        <v xml:space="preserve">Northway Village  </v>
      </c>
      <c r="N233" s="120">
        <f>'Update Information Here'!AL233</f>
        <v>0</v>
      </c>
      <c r="O233" s="59" t="str">
        <f>Table5[[#This Row],[Community]]</f>
        <v xml:space="preserve">Northway Village  </v>
      </c>
      <c r="P233" s="120" t="s">
        <v>432</v>
      </c>
    </row>
    <row r="234" spans="1:16" x14ac:dyDescent="0.25">
      <c r="A234" s="59" t="str">
        <f>Table1422[[#This Row],[Community]]</f>
        <v xml:space="preserve">Nuiqsut </v>
      </c>
      <c r="B234" s="123">
        <f>Table1422[[#This Row],[IQ1_Average]]</f>
        <v>42375</v>
      </c>
      <c r="C234" s="59" t="str">
        <f>Table5[[#This Row],[Community]]</f>
        <v xml:space="preserve">Nuiqsut </v>
      </c>
      <c r="D234" s="123">
        <f>Table1422[[#This Row],[IQ2_Average]]</f>
        <v>58342.5</v>
      </c>
      <c r="E234" s="59" t="str">
        <f>Table5[[#This Row],[Community]]</f>
        <v xml:space="preserve">Nuiqsut </v>
      </c>
      <c r="F234" s="122">
        <f>Table1422[[#This Row],[IQ3_Average]]</f>
        <v>74333.25</v>
      </c>
      <c r="G234" s="59" t="str">
        <f>Table5[[#This Row],[Community]]</f>
        <v xml:space="preserve">Nuiqsut </v>
      </c>
      <c r="H234" s="121">
        <f>Table1422[[#This Row],[SNAP_Average]]</f>
        <v>0.28725000000000001</v>
      </c>
      <c r="I234" s="59" t="str">
        <f>Table5[[#This Row],[Community]]</f>
        <v xml:space="preserve">Nuiqsut </v>
      </c>
      <c r="J234" s="121">
        <f>Table1422[[#This Row],[Poverty_Average]]</f>
        <v>0.13700000000000001</v>
      </c>
      <c r="K234" s="59" t="str">
        <f>Table5[[#This Row],[Community]]</f>
        <v xml:space="preserve">Nuiqsut </v>
      </c>
      <c r="L234" s="121">
        <f>Table1422[[#This Row],[Full Time Employment_Average]]</f>
        <v>0.34375</v>
      </c>
      <c r="M234" s="59" t="str">
        <f>Table5[[#This Row],[Community]]</f>
        <v xml:space="preserve">Nuiqsut </v>
      </c>
      <c r="N234" s="120">
        <f>'Update Information Here'!AL234</f>
        <v>0</v>
      </c>
      <c r="O234" s="59" t="str">
        <f>Table5[[#This Row],[Community]]</f>
        <v xml:space="preserve">Nuiqsut </v>
      </c>
      <c r="P234" s="120" t="s">
        <v>432</v>
      </c>
    </row>
    <row r="235" spans="1:16" x14ac:dyDescent="0.25">
      <c r="A235" s="59" t="str">
        <f>Table1422[[#This Row],[Community]]</f>
        <v xml:space="preserve">Nulato </v>
      </c>
      <c r="B235" s="123">
        <f>Table1422[[#This Row],[IQ1_Average]]</f>
        <v>22751.5</v>
      </c>
      <c r="C235" s="59" t="str">
        <f>Table5[[#This Row],[Community]]</f>
        <v xml:space="preserve">Nulato </v>
      </c>
      <c r="D235" s="123">
        <f>Table1422[[#This Row],[IQ2_Average]]</f>
        <v>41468.75</v>
      </c>
      <c r="E235" s="59" t="str">
        <f>Table5[[#This Row],[Community]]</f>
        <v xml:space="preserve">Nulato </v>
      </c>
      <c r="F235" s="122">
        <f>Table1422[[#This Row],[IQ3_Average]]</f>
        <v>56625</v>
      </c>
      <c r="G235" s="59" t="str">
        <f>Table5[[#This Row],[Community]]</f>
        <v xml:space="preserve">Nulato </v>
      </c>
      <c r="H235" s="121">
        <f>Table1422[[#This Row],[SNAP_Average]]</f>
        <v>0.36075000000000002</v>
      </c>
      <c r="I235" s="59" t="str">
        <f>Table5[[#This Row],[Community]]</f>
        <v xml:space="preserve">Nulato </v>
      </c>
      <c r="J235" s="121">
        <f>Table1422[[#This Row],[Poverty_Average]]</f>
        <v>0.23949999999999996</v>
      </c>
      <c r="K235" s="59" t="str">
        <f>Table5[[#This Row],[Community]]</f>
        <v xml:space="preserve">Nulato </v>
      </c>
      <c r="L235" s="121">
        <f>Table1422[[#This Row],[Full Time Employment_Average]]</f>
        <v>0.39824999999999999</v>
      </c>
      <c r="M235" s="59" t="str">
        <f>Table5[[#This Row],[Community]]</f>
        <v xml:space="preserve">Nulato </v>
      </c>
      <c r="N235" s="120">
        <f>'Update Information Here'!AL235</f>
        <v>110</v>
      </c>
      <c r="O235" s="59" t="str">
        <f>Table5[[#This Row],[Community]]</f>
        <v xml:space="preserve">Nulato </v>
      </c>
      <c r="P235" s="120" t="s">
        <v>433</v>
      </c>
    </row>
    <row r="236" spans="1:16" x14ac:dyDescent="0.25">
      <c r="A236" s="59" t="str">
        <f>Table1422[[#This Row],[Community]]</f>
        <v xml:space="preserve">Nunam Iqua </v>
      </c>
      <c r="B236" s="123">
        <f>Table1422[[#This Row],[IQ1_Average]]</f>
        <v>19166.5</v>
      </c>
      <c r="C236" s="59" t="str">
        <f>Table5[[#This Row],[Community]]</f>
        <v xml:space="preserve">Nunam Iqua </v>
      </c>
      <c r="D236" s="123">
        <f>Table1422[[#This Row],[IQ2_Average]]</f>
        <v>31437.5</v>
      </c>
      <c r="E236" s="59" t="str">
        <f>Table5[[#This Row],[Community]]</f>
        <v xml:space="preserve">Nunam Iqua </v>
      </c>
      <c r="F236" s="122">
        <f>Table1422[[#This Row],[IQ3_Average]]</f>
        <v>45239.5</v>
      </c>
      <c r="G236" s="59" t="str">
        <f>Table5[[#This Row],[Community]]</f>
        <v xml:space="preserve">Nunam Iqua </v>
      </c>
      <c r="H236" s="121">
        <f>Table1422[[#This Row],[SNAP_Average]]</f>
        <v>0.46499999999999997</v>
      </c>
      <c r="I236" s="59" t="str">
        <f>Table5[[#This Row],[Community]]</f>
        <v xml:space="preserve">Nunam Iqua </v>
      </c>
      <c r="J236" s="121">
        <f>Table1422[[#This Row],[Poverty_Average]]</f>
        <v>0.27474999999999999</v>
      </c>
      <c r="K236" s="59" t="str">
        <f>Table5[[#This Row],[Community]]</f>
        <v xml:space="preserve">Nunam Iqua </v>
      </c>
      <c r="L236" s="121">
        <f>Table1422[[#This Row],[Full Time Employment_Average]]</f>
        <v>0.26174999999999998</v>
      </c>
      <c r="M236" s="59" t="str">
        <f>Table5[[#This Row],[Community]]</f>
        <v xml:space="preserve">Nunam Iqua </v>
      </c>
      <c r="N236" s="120">
        <f>'Update Information Here'!AL236</f>
        <v>87.32</v>
      </c>
      <c r="O236" s="59" t="str">
        <f>Table5[[#This Row],[Community]]</f>
        <v xml:space="preserve">Nunam Iqua </v>
      </c>
      <c r="P236" s="120" t="s">
        <v>433</v>
      </c>
    </row>
    <row r="237" spans="1:16" x14ac:dyDescent="0.25">
      <c r="A237" s="59" t="str">
        <f>Table1422[[#This Row],[Community]]</f>
        <v xml:space="preserve">Nunapitchuk </v>
      </c>
      <c r="B237" s="123">
        <f>Table1422[[#This Row],[IQ1_Average]]</f>
        <v>20708.25</v>
      </c>
      <c r="C237" s="59" t="str">
        <f>Table5[[#This Row],[Community]]</f>
        <v xml:space="preserve">Nunapitchuk </v>
      </c>
      <c r="D237" s="123">
        <f>Table1422[[#This Row],[IQ2_Average]]</f>
        <v>30529.25</v>
      </c>
      <c r="E237" s="59" t="str">
        <f>Table5[[#This Row],[Community]]</f>
        <v xml:space="preserve">Nunapitchuk </v>
      </c>
      <c r="F237" s="122">
        <f>Table1422[[#This Row],[IQ3_Average]]</f>
        <v>48385.5</v>
      </c>
      <c r="G237" s="59" t="str">
        <f>Table5[[#This Row],[Community]]</f>
        <v xml:space="preserve">Nunapitchuk </v>
      </c>
      <c r="H237" s="121">
        <f>Table1422[[#This Row],[SNAP_Average]]</f>
        <v>0.59624999999999995</v>
      </c>
      <c r="I237" s="59" t="str">
        <f>Table5[[#This Row],[Community]]</f>
        <v xml:space="preserve">Nunapitchuk </v>
      </c>
      <c r="J237" s="121">
        <f>Table1422[[#This Row],[Poverty_Average]]</f>
        <v>0.378</v>
      </c>
      <c r="K237" s="59" t="str">
        <f>Table5[[#This Row],[Community]]</f>
        <v xml:space="preserve">Nunapitchuk </v>
      </c>
      <c r="L237" s="121">
        <f>Table1422[[#This Row],[Full Time Employment_Average]]</f>
        <v>0.17400000000000002</v>
      </c>
      <c r="M237" s="59" t="str">
        <f>Table5[[#This Row],[Community]]</f>
        <v xml:space="preserve">Nunapitchuk </v>
      </c>
      <c r="N237" s="120">
        <f>'Update Information Here'!AL237</f>
        <v>0</v>
      </c>
      <c r="O237" s="59" t="str">
        <f>Table5[[#This Row],[Community]]</f>
        <v xml:space="preserve">Nunapitchuk </v>
      </c>
      <c r="P237" s="120" t="s">
        <v>432</v>
      </c>
    </row>
    <row r="238" spans="1:16" x14ac:dyDescent="0.25">
      <c r="A238" s="59" t="str">
        <f>Table1422[[#This Row],[Community]]</f>
        <v xml:space="preserve">Old Harbor </v>
      </c>
      <c r="B238" s="123">
        <f>Table1422[[#This Row],[IQ1_Average]]</f>
        <v>14559.75</v>
      </c>
      <c r="C238" s="59" t="str">
        <f>Table5[[#This Row],[Community]]</f>
        <v xml:space="preserve">Old Harbor </v>
      </c>
      <c r="D238" s="123">
        <f>Table1422[[#This Row],[IQ2_Average]]</f>
        <v>24687.5</v>
      </c>
      <c r="E238" s="59" t="str">
        <f>Table5[[#This Row],[Community]]</f>
        <v xml:space="preserve">Old Harbor </v>
      </c>
      <c r="F238" s="122">
        <f>Table1422[[#This Row],[IQ3_Average]]</f>
        <v>54239.5</v>
      </c>
      <c r="G238" s="59" t="str">
        <f>Table5[[#This Row],[Community]]</f>
        <v xml:space="preserve">Old Harbor </v>
      </c>
      <c r="H238" s="121">
        <f>Table1422[[#This Row],[SNAP_Average]]</f>
        <v>0.21925</v>
      </c>
      <c r="I238" s="59" t="str">
        <f>Table5[[#This Row],[Community]]</f>
        <v xml:space="preserve">Old Harbor </v>
      </c>
      <c r="J238" s="121">
        <f>Table1422[[#This Row],[Poverty_Average]]</f>
        <v>0.30824999999999997</v>
      </c>
      <c r="K238" s="59" t="str">
        <f>Table5[[#This Row],[Community]]</f>
        <v xml:space="preserve">Old Harbor </v>
      </c>
      <c r="L238" s="121">
        <f>Table1422[[#This Row],[Full Time Employment_Average]]</f>
        <v>0.36000000000000004</v>
      </c>
      <c r="M238" s="59" t="str">
        <f>Table5[[#This Row],[Community]]</f>
        <v xml:space="preserve">Old Harbor </v>
      </c>
      <c r="N238" s="120">
        <f>'Update Information Here'!AL238</f>
        <v>45</v>
      </c>
      <c r="O238" s="59" t="str">
        <f>Table5[[#This Row],[Community]]</f>
        <v xml:space="preserve">Old Harbor </v>
      </c>
      <c r="P238" s="120" t="s">
        <v>433</v>
      </c>
    </row>
    <row r="239" spans="1:16" x14ac:dyDescent="0.25">
      <c r="A239" s="59" t="str">
        <f>Table1422[[#This Row],[Community]]</f>
        <v xml:space="preserve">Oscarville  </v>
      </c>
      <c r="B239" s="123">
        <f>Table1422[[#This Row],[IQ1_Average]]</f>
        <v>13803.5</v>
      </c>
      <c r="C239" s="59" t="str">
        <f>Table5[[#This Row],[Community]]</f>
        <v xml:space="preserve">Oscarville  </v>
      </c>
      <c r="D239" s="123">
        <f>Table1422[[#This Row],[IQ2_Average]]</f>
        <v>25166.666666666668</v>
      </c>
      <c r="E239" s="59" t="str">
        <f>Table5[[#This Row],[Community]]</f>
        <v xml:space="preserve">Oscarville  </v>
      </c>
      <c r="F239" s="122">
        <f>Table1422[[#This Row],[IQ3_Average]]</f>
        <v>39000</v>
      </c>
      <c r="G239" s="59" t="str">
        <f>Table5[[#This Row],[Community]]</f>
        <v xml:space="preserve">Oscarville  </v>
      </c>
      <c r="H239" s="121">
        <f>Table1422[[#This Row],[SNAP_Average]]</f>
        <v>0.17875000000000002</v>
      </c>
      <c r="I239" s="59" t="str">
        <f>Table5[[#This Row],[Community]]</f>
        <v xml:space="preserve">Oscarville  </v>
      </c>
      <c r="J239" s="121">
        <f>Table1422[[#This Row],[Poverty_Average]]</f>
        <v>0.35125000000000001</v>
      </c>
      <c r="K239" s="59" t="str">
        <f>Table5[[#This Row],[Community]]</f>
        <v xml:space="preserve">Oscarville  </v>
      </c>
      <c r="L239" s="121">
        <f>Table1422[[#This Row],[Full Time Employment_Average]]</f>
        <v>0.18825</v>
      </c>
      <c r="M239" s="59" t="str">
        <f>Table5[[#This Row],[Community]]</f>
        <v xml:space="preserve">Oscarville  </v>
      </c>
      <c r="N239" s="120">
        <f>'Update Information Here'!AL239</f>
        <v>0</v>
      </c>
      <c r="O239" s="59" t="str">
        <f>Table5[[#This Row],[Community]]</f>
        <v xml:space="preserve">Oscarville  </v>
      </c>
      <c r="P239" s="120" t="s">
        <v>432</v>
      </c>
    </row>
    <row r="240" spans="1:16" x14ac:dyDescent="0.25">
      <c r="A240" s="59" t="str">
        <f>Table1422[[#This Row],[Community]]</f>
        <v xml:space="preserve">Ouzinkie </v>
      </c>
      <c r="B240" s="123">
        <f>Table1422[[#This Row],[IQ1_Average]]</f>
        <v>18125</v>
      </c>
      <c r="C240" s="59" t="str">
        <f>Table5[[#This Row],[Community]]</f>
        <v xml:space="preserve">Ouzinkie </v>
      </c>
      <c r="D240" s="123">
        <f>Table1422[[#This Row],[IQ2_Average]]</f>
        <v>31731.25</v>
      </c>
      <c r="E240" s="59" t="str">
        <f>Table5[[#This Row],[Community]]</f>
        <v xml:space="preserve">Ouzinkie </v>
      </c>
      <c r="F240" s="122">
        <f>Table1422[[#This Row],[IQ3_Average]]</f>
        <v>42375</v>
      </c>
      <c r="G240" s="59" t="str">
        <f>Table5[[#This Row],[Community]]</f>
        <v xml:space="preserve">Ouzinkie </v>
      </c>
      <c r="H240" s="121">
        <f>Table1422[[#This Row],[SNAP_Average]]</f>
        <v>0.20350000000000001</v>
      </c>
      <c r="I240" s="59" t="str">
        <f>Table5[[#This Row],[Community]]</f>
        <v xml:space="preserve">Ouzinkie </v>
      </c>
      <c r="J240" s="121">
        <f>Table1422[[#This Row],[Poverty_Average]]</f>
        <v>0.23799999999999999</v>
      </c>
      <c r="K240" s="59" t="str">
        <f>Table5[[#This Row],[Community]]</f>
        <v xml:space="preserve">Ouzinkie </v>
      </c>
      <c r="L240" s="121">
        <f>Table1422[[#This Row],[Full Time Employment_Average]]</f>
        <v>0.39224999999999999</v>
      </c>
      <c r="M240" s="59" t="str">
        <f>Table5[[#This Row],[Community]]</f>
        <v xml:space="preserve">Ouzinkie </v>
      </c>
      <c r="N240" s="120">
        <f>'Update Information Here'!AL240</f>
        <v>49</v>
      </c>
      <c r="O240" s="59" t="str">
        <f>Table5[[#This Row],[Community]]</f>
        <v xml:space="preserve">Ouzinkie </v>
      </c>
      <c r="P240" s="120" t="s">
        <v>433</v>
      </c>
    </row>
    <row r="241" spans="1:16" x14ac:dyDescent="0.25">
      <c r="A241" s="59" t="str">
        <f>Table1422[[#This Row],[Community]]</f>
        <v xml:space="preserve">Palmer </v>
      </c>
      <c r="B241" s="123">
        <f>Table1422[[#This Row],[IQ1_Average]]</f>
        <v>23682.5</v>
      </c>
      <c r="C241" s="59" t="str">
        <f>Table5[[#This Row],[Community]]</f>
        <v xml:space="preserve">Palmer </v>
      </c>
      <c r="D241" s="123">
        <f>Table1422[[#This Row],[IQ2_Average]]</f>
        <v>43931.25</v>
      </c>
      <c r="E241" s="59" t="str">
        <f>Table5[[#This Row],[Community]]</f>
        <v xml:space="preserve">Palmer </v>
      </c>
      <c r="F241" s="122">
        <f>Table1422[[#This Row],[IQ3_Average]]</f>
        <v>67317.5</v>
      </c>
      <c r="G241" s="59" t="str">
        <f>Table5[[#This Row],[Community]]</f>
        <v xml:space="preserve">Palmer </v>
      </c>
      <c r="H241" s="121">
        <f>Table1422[[#This Row],[SNAP_Average]]</f>
        <v>0.17075000000000001</v>
      </c>
      <c r="I241" s="59" t="str">
        <f>Table5[[#This Row],[Community]]</f>
        <v xml:space="preserve">Palmer </v>
      </c>
      <c r="J241" s="121">
        <f>Table1422[[#This Row],[Poverty_Average]]</f>
        <v>0.11274999999999999</v>
      </c>
      <c r="K241" s="59" t="str">
        <f>Table5[[#This Row],[Community]]</f>
        <v xml:space="preserve">Palmer </v>
      </c>
      <c r="L241" s="121">
        <f>Table1422[[#This Row],[Full Time Employment_Average]]</f>
        <v>0.52374999999999994</v>
      </c>
      <c r="M241" s="59" t="str">
        <f>Table5[[#This Row],[Community]]</f>
        <v xml:space="preserve">Palmer </v>
      </c>
      <c r="N241" s="120">
        <f>'Update Information Here'!AL241</f>
        <v>0</v>
      </c>
      <c r="O241" s="59" t="str">
        <f>Table5[[#This Row],[Community]]</f>
        <v xml:space="preserve">Palmer </v>
      </c>
      <c r="P241" s="120" t="s">
        <v>432</v>
      </c>
    </row>
    <row r="242" spans="1:16" x14ac:dyDescent="0.25">
      <c r="A242" s="59" t="str">
        <f>Table1422[[#This Row],[Community]]</f>
        <v xml:space="preserve">Paxson  </v>
      </c>
      <c r="B242" s="123">
        <f>Table1422[[#This Row],[IQ1_Average]]</f>
        <v>27646</v>
      </c>
      <c r="C242" s="59" t="str">
        <f>Table5[[#This Row],[Community]]</f>
        <v xml:space="preserve">Paxson  </v>
      </c>
      <c r="D242" s="123">
        <f>Table1422[[#This Row],[IQ2_Average]]</f>
        <v>47488</v>
      </c>
      <c r="E242" s="59" t="str">
        <f>Table5[[#This Row],[Community]]</f>
        <v xml:space="preserve">Paxson  </v>
      </c>
      <c r="F242" s="122">
        <f>Table1422[[#This Row],[IQ3_Average]]</f>
        <v>72597</v>
      </c>
      <c r="G242" s="59" t="str">
        <f>Table5[[#This Row],[Community]]</f>
        <v xml:space="preserve">Paxson  </v>
      </c>
      <c r="H242" s="121">
        <f>Table1422[[#This Row],[SNAP_Average]]</f>
        <v>5.3333333333333337E-2</v>
      </c>
      <c r="I242" s="59" t="str">
        <f>Table5[[#This Row],[Community]]</f>
        <v xml:space="preserve">Paxson  </v>
      </c>
      <c r="J242" s="121">
        <f>Table1422[[#This Row],[Poverty_Average]]</f>
        <v>3.2000000000000001E-2</v>
      </c>
      <c r="K242" s="59" t="str">
        <f>Table5[[#This Row],[Community]]</f>
        <v xml:space="preserve">Paxson  </v>
      </c>
      <c r="L242" s="121">
        <f>Table1422[[#This Row],[Full Time Employment_Average]]</f>
        <v>0</v>
      </c>
      <c r="M242" s="59" t="str">
        <f>Table5[[#This Row],[Community]]</f>
        <v xml:space="preserve">Paxson  </v>
      </c>
      <c r="N242" s="120">
        <f>'Update Information Here'!AL242</f>
        <v>0</v>
      </c>
      <c r="O242" s="59" t="str">
        <f>Table5[[#This Row],[Community]]</f>
        <v xml:space="preserve">Paxson  </v>
      </c>
      <c r="P242" s="120" t="s">
        <v>432</v>
      </c>
    </row>
    <row r="243" spans="1:16" x14ac:dyDescent="0.25">
      <c r="A243" s="59" t="str">
        <f>Table1422[[#This Row],[Community]]</f>
        <v xml:space="preserve">Pedro Bay  </v>
      </c>
      <c r="B243" s="123">
        <f>Table1422[[#This Row],[IQ1_Average]]</f>
        <v>41500</v>
      </c>
      <c r="C243" s="59" t="str">
        <f>Table5[[#This Row],[Community]]</f>
        <v xml:space="preserve">Pedro Bay  </v>
      </c>
      <c r="D243" s="123">
        <f>Table1422[[#This Row],[IQ2_Average]]</f>
        <v>48250</v>
      </c>
      <c r="E243" s="59" t="str">
        <f>Table5[[#This Row],[Community]]</f>
        <v xml:space="preserve">Pedro Bay  </v>
      </c>
      <c r="F243" s="122">
        <f>Table1422[[#This Row],[IQ3_Average]]</f>
        <v>55083.5</v>
      </c>
      <c r="G243" s="59" t="str">
        <f>Table5[[#This Row],[Community]]</f>
        <v xml:space="preserve">Pedro Bay  </v>
      </c>
      <c r="H243" s="121">
        <f>Table1422[[#This Row],[SNAP_Average]]</f>
        <v>9.4750000000000001E-2</v>
      </c>
      <c r="I243" s="59" t="str">
        <f>Table5[[#This Row],[Community]]</f>
        <v xml:space="preserve">Pedro Bay  </v>
      </c>
      <c r="J243" s="121">
        <f>Table1422[[#This Row],[Poverty_Average]]</f>
        <v>6.7000000000000004E-2</v>
      </c>
      <c r="K243" s="59" t="str">
        <f>Table5[[#This Row],[Community]]</f>
        <v xml:space="preserve">Pedro Bay  </v>
      </c>
      <c r="L243" s="121">
        <f>Table1422[[#This Row],[Full Time Employment_Average]]</f>
        <v>0.32200000000000001</v>
      </c>
      <c r="M243" s="59" t="str">
        <f>Table5[[#This Row],[Community]]</f>
        <v xml:space="preserve">Pedro Bay  </v>
      </c>
      <c r="N243" s="120">
        <f>'Update Information Here'!AL243</f>
        <v>0</v>
      </c>
      <c r="O243" s="59" t="str">
        <f>Table5[[#This Row],[Community]]</f>
        <v xml:space="preserve">Pedro Bay  </v>
      </c>
      <c r="P243" s="120" t="s">
        <v>432</v>
      </c>
    </row>
    <row r="244" spans="1:16" x14ac:dyDescent="0.25">
      <c r="A244" s="59" t="str">
        <f>Table1422[[#This Row],[Community]]</f>
        <v xml:space="preserve">Pelican </v>
      </c>
      <c r="B244" s="123">
        <f>Table1422[[#This Row],[IQ1_Average]]</f>
        <v>38416.666666666664</v>
      </c>
      <c r="C244" s="59" t="str">
        <f>Table5[[#This Row],[Community]]</f>
        <v xml:space="preserve">Pelican </v>
      </c>
      <c r="D244" s="123">
        <f>Table1422[[#This Row],[IQ2_Average]]</f>
        <v>50805.666666666664</v>
      </c>
      <c r="E244" s="59" t="str">
        <f>Table5[[#This Row],[Community]]</f>
        <v xml:space="preserve">Pelican </v>
      </c>
      <c r="F244" s="122">
        <f>Table1422[[#This Row],[IQ3_Average]]</f>
        <v>72264</v>
      </c>
      <c r="G244" s="59" t="str">
        <f>Table5[[#This Row],[Community]]</f>
        <v xml:space="preserve">Pelican </v>
      </c>
      <c r="H244" s="121">
        <f>Table1422[[#This Row],[SNAP_Average]]</f>
        <v>4.8250000000000001E-2</v>
      </c>
      <c r="I244" s="59" t="str">
        <f>Table5[[#This Row],[Community]]</f>
        <v xml:space="preserve">Pelican </v>
      </c>
      <c r="J244" s="121">
        <f>Table1422[[#This Row],[Poverty_Average]]</f>
        <v>1.6250000000000001E-2</v>
      </c>
      <c r="K244" s="59" t="str">
        <f>Table5[[#This Row],[Community]]</f>
        <v xml:space="preserve">Pelican </v>
      </c>
      <c r="L244" s="121">
        <f>Table1422[[#This Row],[Full Time Employment_Average]]</f>
        <v>0.57725000000000004</v>
      </c>
      <c r="M244" s="59" t="str">
        <f>Table5[[#This Row],[Community]]</f>
        <v xml:space="preserve">Pelican </v>
      </c>
      <c r="N244" s="120">
        <f>'Update Information Here'!AL244</f>
        <v>50</v>
      </c>
      <c r="O244" s="59" t="str">
        <f>Table5[[#This Row],[Community]]</f>
        <v xml:space="preserve">Pelican </v>
      </c>
      <c r="P244" s="120" t="s">
        <v>433</v>
      </c>
    </row>
    <row r="245" spans="1:16" x14ac:dyDescent="0.25">
      <c r="A245" s="59" t="str">
        <f>Table1422[[#This Row],[Community]]</f>
        <v xml:space="preserve">Perryville  </v>
      </c>
      <c r="B245" s="123">
        <f>Table1422[[#This Row],[IQ1_Average]]</f>
        <v>25343.75</v>
      </c>
      <c r="C245" s="59" t="str">
        <f>Table5[[#This Row],[Community]]</f>
        <v xml:space="preserve">Perryville  </v>
      </c>
      <c r="D245" s="123">
        <f>Table1422[[#This Row],[IQ2_Average]]</f>
        <v>34425</v>
      </c>
      <c r="E245" s="59" t="str">
        <f>Table5[[#This Row],[Community]]</f>
        <v xml:space="preserve">Perryville  </v>
      </c>
      <c r="F245" s="122">
        <f>Table1422[[#This Row],[IQ3_Average]]</f>
        <v>48479.25</v>
      </c>
      <c r="G245" s="59" t="str">
        <f>Table5[[#This Row],[Community]]</f>
        <v xml:space="preserve">Perryville  </v>
      </c>
      <c r="H245" s="121">
        <f>Table1422[[#This Row],[SNAP_Average]]</f>
        <v>0.33100000000000002</v>
      </c>
      <c r="I245" s="59" t="str">
        <f>Table5[[#This Row],[Community]]</f>
        <v xml:space="preserve">Perryville  </v>
      </c>
      <c r="J245" s="121">
        <f>Table1422[[#This Row],[Poverty_Average]]</f>
        <v>0.215</v>
      </c>
      <c r="K245" s="59" t="str">
        <f>Table5[[#This Row],[Community]]</f>
        <v xml:space="preserve">Perryville  </v>
      </c>
      <c r="L245" s="121">
        <f>Table1422[[#This Row],[Full Time Employment_Average]]</f>
        <v>0.16774999999999998</v>
      </c>
      <c r="M245" s="59" t="str">
        <f>Table5[[#This Row],[Community]]</f>
        <v xml:space="preserve">Perryville  </v>
      </c>
      <c r="N245" s="120">
        <f>'Update Information Here'!AL245</f>
        <v>30</v>
      </c>
      <c r="O245" s="59" t="str">
        <f>Table5[[#This Row],[Community]]</f>
        <v xml:space="preserve">Perryville  </v>
      </c>
      <c r="P245" s="120" t="s">
        <v>433</v>
      </c>
    </row>
    <row r="246" spans="1:16" x14ac:dyDescent="0.25">
      <c r="A246" s="59" t="str">
        <f>Table1422[[#This Row],[Community]]</f>
        <v xml:space="preserve">Petersburg  </v>
      </c>
      <c r="B246" s="123">
        <f>Table1422[[#This Row],[IQ1_Average]]</f>
        <v>24437.25</v>
      </c>
      <c r="C246" s="59" t="str">
        <f>Table5[[#This Row],[Community]]</f>
        <v xml:space="preserve">Petersburg  </v>
      </c>
      <c r="D246" s="123">
        <f>Table1422[[#This Row],[IQ2_Average]]</f>
        <v>49699.75</v>
      </c>
      <c r="E246" s="59" t="str">
        <f>Table5[[#This Row],[Community]]</f>
        <v xml:space="preserve">Petersburg  </v>
      </c>
      <c r="F246" s="122">
        <f>Table1422[[#This Row],[IQ3_Average]]</f>
        <v>72661.75</v>
      </c>
      <c r="G246" s="59" t="str">
        <f>Table5[[#This Row],[Community]]</f>
        <v xml:space="preserve">Petersburg  </v>
      </c>
      <c r="H246" s="121">
        <f>Table1422[[#This Row],[SNAP_Average]]</f>
        <v>0.19249999999999998</v>
      </c>
      <c r="I246" s="59" t="str">
        <f>Table5[[#This Row],[Community]]</f>
        <v xml:space="preserve">Petersburg  </v>
      </c>
      <c r="J246" s="121">
        <f>Table1422[[#This Row],[Poverty_Average]]</f>
        <v>0.14324999999999999</v>
      </c>
      <c r="K246" s="59" t="str">
        <f>Table5[[#This Row],[Community]]</f>
        <v xml:space="preserve">Petersburg  </v>
      </c>
      <c r="L246" s="121">
        <f>Table1422[[#This Row],[Full Time Employment_Average]]</f>
        <v>0.35799999999999998</v>
      </c>
      <c r="M246" s="59" t="str">
        <f>Table5[[#This Row],[Community]]</f>
        <v xml:space="preserve">Petersburg  </v>
      </c>
      <c r="N246" s="120">
        <f>'Update Information Here'!AL246</f>
        <v>0</v>
      </c>
      <c r="O246" s="59" t="str">
        <f>Table5[[#This Row],[Community]]</f>
        <v xml:space="preserve">Petersburg  </v>
      </c>
      <c r="P246" s="120" t="s">
        <v>432</v>
      </c>
    </row>
    <row r="247" spans="1:16" x14ac:dyDescent="0.25">
      <c r="A247" s="59" t="str">
        <f>Table1422[[#This Row],[Community]]</f>
        <v xml:space="preserve">Petersville  </v>
      </c>
      <c r="B247" s="123">
        <f>Table1422[[#This Row],[IQ1_Average]]</f>
        <v>27054</v>
      </c>
      <c r="C247" s="59" t="str">
        <f>Table5[[#This Row],[Community]]</f>
        <v xml:space="preserve">Petersville  </v>
      </c>
      <c r="D247" s="123">
        <f>Table1422[[#This Row],[IQ2_Average]]</f>
        <v>52625</v>
      </c>
      <c r="E247" s="59" t="str">
        <f>Table5[[#This Row],[Community]]</f>
        <v xml:space="preserve">Petersville  </v>
      </c>
      <c r="F247" s="122">
        <f>Table1422[[#This Row],[IQ3_Average]]</f>
        <v>78200</v>
      </c>
      <c r="G247" s="59" t="str">
        <f>Table5[[#This Row],[Community]]</f>
        <v xml:space="preserve">Petersville  </v>
      </c>
      <c r="H247" s="121">
        <f>Table1422[[#This Row],[SNAP_Average]]</f>
        <v>0.10400000000000001</v>
      </c>
      <c r="I247" s="59" t="str">
        <f>Table5[[#This Row],[Community]]</f>
        <v xml:space="preserve">Petersville  </v>
      </c>
      <c r="J247" s="121">
        <f>Table1422[[#This Row],[Poverty_Average]]</f>
        <v>0.09</v>
      </c>
      <c r="K247" s="59" t="str">
        <f>Table5[[#This Row],[Community]]</f>
        <v xml:space="preserve">Petersville  </v>
      </c>
      <c r="L247" s="121">
        <f>Table1422[[#This Row],[Full Time Employment_Average]]</f>
        <v>0.45100000000000001</v>
      </c>
      <c r="M247" s="59" t="str">
        <f>Table5[[#This Row],[Community]]</f>
        <v xml:space="preserve">Petersville  </v>
      </c>
      <c r="N247" s="120">
        <f>'Update Information Here'!AL247</f>
        <v>0</v>
      </c>
      <c r="O247" s="59" t="str">
        <f>Table5[[#This Row],[Community]]</f>
        <v xml:space="preserve">Petersville  </v>
      </c>
      <c r="P247" s="120" t="s">
        <v>432</v>
      </c>
    </row>
    <row r="248" spans="1:16" x14ac:dyDescent="0.25">
      <c r="A248" s="59" t="str">
        <f>Table1422[[#This Row],[Community]]</f>
        <v xml:space="preserve">Pilot Point </v>
      </c>
      <c r="B248" s="123">
        <f>Table1422[[#This Row],[IQ1_Average]]</f>
        <v>20875</v>
      </c>
      <c r="C248" s="59" t="str">
        <f>Table5[[#This Row],[Community]]</f>
        <v xml:space="preserve">Pilot Point </v>
      </c>
      <c r="D248" s="123">
        <f>Table1422[[#This Row],[IQ2_Average]]</f>
        <v>34875</v>
      </c>
      <c r="E248" s="59" t="str">
        <f>Table5[[#This Row],[Community]]</f>
        <v xml:space="preserve">Pilot Point </v>
      </c>
      <c r="F248" s="122">
        <f>Table1422[[#This Row],[IQ3_Average]]</f>
        <v>50250</v>
      </c>
      <c r="G248" s="59" t="str">
        <f>Table5[[#This Row],[Community]]</f>
        <v xml:space="preserve">Pilot Point </v>
      </c>
      <c r="H248" s="121">
        <f>Table1422[[#This Row],[SNAP_Average]]</f>
        <v>0.16266666666666665</v>
      </c>
      <c r="I248" s="59" t="str">
        <f>Table5[[#This Row],[Community]]</f>
        <v xml:space="preserve">Pilot Point </v>
      </c>
      <c r="J248" s="121">
        <f>Table1422[[#This Row],[Poverty_Average]]</f>
        <v>0.20333333333333337</v>
      </c>
      <c r="K248" s="59" t="str">
        <f>Table5[[#This Row],[Community]]</f>
        <v xml:space="preserve">Pilot Point </v>
      </c>
      <c r="L248" s="121">
        <f>Table1422[[#This Row],[Full Time Employment_Average]]</f>
        <v>0.50600000000000001</v>
      </c>
      <c r="M248" s="59" t="str">
        <f>Table5[[#This Row],[Community]]</f>
        <v xml:space="preserve">Pilot Point </v>
      </c>
      <c r="N248" s="120">
        <f>'Update Information Here'!AL248</f>
        <v>0</v>
      </c>
      <c r="O248" s="59" t="str">
        <f>Table5[[#This Row],[Community]]</f>
        <v xml:space="preserve">Pilot Point </v>
      </c>
      <c r="P248" s="120" t="s">
        <v>432</v>
      </c>
    </row>
    <row r="249" spans="1:16" x14ac:dyDescent="0.25">
      <c r="A249" s="59" t="str">
        <f>Table1422[[#This Row],[Community]]</f>
        <v xml:space="preserve">Pilot Station </v>
      </c>
      <c r="B249" s="123">
        <f>Table1422[[#This Row],[IQ1_Average]]</f>
        <v>17619.5</v>
      </c>
      <c r="C249" s="59" t="str">
        <f>Table5[[#This Row],[Community]]</f>
        <v xml:space="preserve">Pilot Station </v>
      </c>
      <c r="D249" s="123">
        <f>Table1422[[#This Row],[IQ2_Average]]</f>
        <v>26265.75</v>
      </c>
      <c r="E249" s="59" t="str">
        <f>Table5[[#This Row],[Community]]</f>
        <v xml:space="preserve">Pilot Station </v>
      </c>
      <c r="F249" s="122">
        <f>Table1422[[#This Row],[IQ3_Average]]</f>
        <v>41518.75</v>
      </c>
      <c r="G249" s="59" t="str">
        <f>Table5[[#This Row],[Community]]</f>
        <v xml:space="preserve">Pilot Station </v>
      </c>
      <c r="H249" s="121">
        <f>Table1422[[#This Row],[SNAP_Average]]</f>
        <v>0.55574999999999997</v>
      </c>
      <c r="I249" s="59" t="str">
        <f>Table5[[#This Row],[Community]]</f>
        <v xml:space="preserve">Pilot Station </v>
      </c>
      <c r="J249" s="121">
        <f>Table1422[[#This Row],[Poverty_Average]]</f>
        <v>0.38149999999999995</v>
      </c>
      <c r="K249" s="59" t="str">
        <f>Table5[[#This Row],[Community]]</f>
        <v xml:space="preserve">Pilot Station </v>
      </c>
      <c r="L249" s="121">
        <f>Table1422[[#This Row],[Full Time Employment_Average]]</f>
        <v>0.23624999999999999</v>
      </c>
      <c r="M249" s="59" t="str">
        <f>Table5[[#This Row],[Community]]</f>
        <v xml:space="preserve">Pilot Station </v>
      </c>
      <c r="N249" s="120">
        <f>'Update Information Here'!AL249</f>
        <v>100</v>
      </c>
      <c r="O249" s="59" t="str">
        <f>Table5[[#This Row],[Community]]</f>
        <v xml:space="preserve">Pilot Station </v>
      </c>
      <c r="P249" s="120" t="s">
        <v>433</v>
      </c>
    </row>
    <row r="250" spans="1:16" x14ac:dyDescent="0.25">
      <c r="A250" s="59" t="str">
        <f>Table1422[[#This Row],[Community]]</f>
        <v xml:space="preserve">Pitkas Point  </v>
      </c>
      <c r="B250" s="123">
        <f>Table1422[[#This Row],[IQ1_Average]]</f>
        <v>18194.333333333332</v>
      </c>
      <c r="C250" s="59" t="str">
        <f>Table5[[#This Row],[Community]]</f>
        <v xml:space="preserve">Pitkas Point  </v>
      </c>
      <c r="D250" s="123">
        <f>Table1422[[#This Row],[IQ2_Average]]</f>
        <v>29902.666666666668</v>
      </c>
      <c r="E250" s="59" t="str">
        <f>Table5[[#This Row],[Community]]</f>
        <v xml:space="preserve">Pitkas Point  </v>
      </c>
      <c r="F250" s="122">
        <f>Table1422[[#This Row],[IQ3_Average]]</f>
        <v>49139</v>
      </c>
      <c r="G250" s="59" t="str">
        <f>Table5[[#This Row],[Community]]</f>
        <v xml:space="preserve">Pitkas Point  </v>
      </c>
      <c r="H250" s="121">
        <f>Table1422[[#This Row],[SNAP_Average]]</f>
        <v>0.62549999999999994</v>
      </c>
      <c r="I250" s="59" t="str">
        <f>Table5[[#This Row],[Community]]</f>
        <v xml:space="preserve">Pitkas Point  </v>
      </c>
      <c r="J250" s="121">
        <f>Table1422[[#This Row],[Poverty_Average]]</f>
        <v>0.34025</v>
      </c>
      <c r="K250" s="59" t="str">
        <f>Table5[[#This Row],[Community]]</f>
        <v xml:space="preserve">Pitkas Point  </v>
      </c>
      <c r="L250" s="121">
        <f>Table1422[[#This Row],[Full Time Employment_Average]]</f>
        <v>0.23425000000000001</v>
      </c>
      <c r="M250" s="59" t="str">
        <f>Table5[[#This Row],[Community]]</f>
        <v xml:space="preserve">Pitkas Point  </v>
      </c>
      <c r="N250" s="120">
        <f>'Update Information Here'!AL250</f>
        <v>120</v>
      </c>
      <c r="O250" s="59" t="str">
        <f>Table5[[#This Row],[Community]]</f>
        <v xml:space="preserve">Pitkas Point  </v>
      </c>
      <c r="P250" s="120" t="s">
        <v>433</v>
      </c>
    </row>
    <row r="251" spans="1:16" x14ac:dyDescent="0.25">
      <c r="A251" s="59" t="str">
        <f>Table1422[[#This Row],[Community]]</f>
        <v xml:space="preserve">Platinum </v>
      </c>
      <c r="B251" s="123">
        <f>Table1422[[#This Row],[IQ1_Average]]</f>
        <v>16875</v>
      </c>
      <c r="C251" s="59" t="str">
        <f>Table5[[#This Row],[Community]]</f>
        <v xml:space="preserve">Platinum </v>
      </c>
      <c r="D251" s="123">
        <f>Table1422[[#This Row],[IQ2_Average]]</f>
        <v>26625</v>
      </c>
      <c r="E251" s="59" t="str">
        <f>Table5[[#This Row],[Community]]</f>
        <v xml:space="preserve">Platinum </v>
      </c>
      <c r="F251" s="122">
        <f>Table1422[[#This Row],[IQ3_Average]]</f>
        <v>62750</v>
      </c>
      <c r="G251" s="59" t="str">
        <f>Table5[[#This Row],[Community]]</f>
        <v xml:space="preserve">Platinum </v>
      </c>
      <c r="H251" s="121">
        <f>Table1422[[#This Row],[SNAP_Average]]</f>
        <v>0.42949999999999999</v>
      </c>
      <c r="I251" s="59" t="str">
        <f>Table5[[#This Row],[Community]]</f>
        <v xml:space="preserve">Platinum </v>
      </c>
      <c r="J251" s="121">
        <f>Table1422[[#This Row],[Poverty_Average]]</f>
        <v>0.18874999999999997</v>
      </c>
      <c r="K251" s="59" t="str">
        <f>Table5[[#This Row],[Community]]</f>
        <v xml:space="preserve">Platinum </v>
      </c>
      <c r="L251" s="121">
        <f>Table1422[[#This Row],[Full Time Employment_Average]]</f>
        <v>0.41649999999999998</v>
      </c>
      <c r="M251" s="59" t="str">
        <f>Table5[[#This Row],[Community]]</f>
        <v xml:space="preserve">Platinum </v>
      </c>
      <c r="N251" s="120">
        <f>'Update Information Here'!AL251</f>
        <v>30</v>
      </c>
      <c r="O251" s="59" t="str">
        <f>Table5[[#This Row],[Community]]</f>
        <v xml:space="preserve">Platinum </v>
      </c>
      <c r="P251" s="120" t="s">
        <v>433</v>
      </c>
    </row>
    <row r="252" spans="1:16" x14ac:dyDescent="0.25">
      <c r="A252" s="59" t="str">
        <f>Table1422[[#This Row],[Community]]</f>
        <v xml:space="preserve">Pleasant Valley  </v>
      </c>
      <c r="B252" s="123">
        <f>Table1422[[#This Row],[IQ1_Average]]</f>
        <v>31285.5</v>
      </c>
      <c r="C252" s="59" t="str">
        <f>Table5[[#This Row],[Community]]</f>
        <v xml:space="preserve">Pleasant Valley  </v>
      </c>
      <c r="D252" s="123">
        <f>Table1422[[#This Row],[IQ2_Average]]</f>
        <v>51144.5</v>
      </c>
      <c r="E252" s="59" t="str">
        <f>Table5[[#This Row],[Community]]</f>
        <v xml:space="preserve">Pleasant Valley  </v>
      </c>
      <c r="F252" s="122">
        <f>Table1422[[#This Row],[IQ3_Average]]</f>
        <v>78855.666666666672</v>
      </c>
      <c r="G252" s="59" t="str">
        <f>Table5[[#This Row],[Community]]</f>
        <v xml:space="preserve">Pleasant Valley  </v>
      </c>
      <c r="H252" s="121">
        <f>Table1422[[#This Row],[SNAP_Average]]</f>
        <v>0.10725</v>
      </c>
      <c r="I252" s="59" t="str">
        <f>Table5[[#This Row],[Community]]</f>
        <v xml:space="preserve">Pleasant Valley  </v>
      </c>
      <c r="J252" s="121">
        <f>Table1422[[#This Row],[Poverty_Average]]</f>
        <v>0.19325000000000001</v>
      </c>
      <c r="K252" s="59" t="str">
        <f>Table5[[#This Row],[Community]]</f>
        <v xml:space="preserve">Pleasant Valley  </v>
      </c>
      <c r="L252" s="121">
        <f>Table1422[[#This Row],[Full Time Employment_Average]]</f>
        <v>0.62224999999999997</v>
      </c>
      <c r="M252" s="59" t="str">
        <f>Table5[[#This Row],[Community]]</f>
        <v xml:space="preserve">Pleasant Valley  </v>
      </c>
      <c r="N252" s="120">
        <f>'Update Information Here'!AL252</f>
        <v>0</v>
      </c>
      <c r="O252" s="59" t="str">
        <f>Table5[[#This Row],[Community]]</f>
        <v xml:space="preserve">Pleasant Valley  </v>
      </c>
      <c r="P252" s="120" t="s">
        <v>432</v>
      </c>
    </row>
    <row r="253" spans="1:16" x14ac:dyDescent="0.25">
      <c r="A253" s="59" t="str">
        <f>Table1422[[#This Row],[Community]]</f>
        <v xml:space="preserve">Point Baker  </v>
      </c>
      <c r="B253" s="123" t="e">
        <f>Table1422[[#This Row],[IQ1_Average]]</f>
        <v>#DIV/0!</v>
      </c>
      <c r="C253" s="59" t="str">
        <f>Table5[[#This Row],[Community]]</f>
        <v xml:space="preserve">Point Baker  </v>
      </c>
      <c r="D253" s="123" t="e">
        <f>Table1422[[#This Row],[IQ2_Average]]</f>
        <v>#DIV/0!</v>
      </c>
      <c r="E253" s="59" t="str">
        <f>Table5[[#This Row],[Community]]</f>
        <v xml:space="preserve">Point Baker  </v>
      </c>
      <c r="F253" s="122" t="e">
        <f>Table1422[[#This Row],[IQ3_Average]]</f>
        <v>#DIV/0!</v>
      </c>
      <c r="G253" s="59" t="str">
        <f>Table5[[#This Row],[Community]]</f>
        <v xml:space="preserve">Point Baker  </v>
      </c>
      <c r="H253" s="121">
        <f>Table1422[[#This Row],[SNAP_Average]]</f>
        <v>0.45833333333333331</v>
      </c>
      <c r="I253" s="59" t="str">
        <f>Table5[[#This Row],[Community]]</f>
        <v xml:space="preserve">Point Baker  </v>
      </c>
      <c r="J253" s="121">
        <f>Table1422[[#This Row],[Poverty_Average]]</f>
        <v>0.51833333333333331</v>
      </c>
      <c r="K253" s="59" t="str">
        <f>Table5[[#This Row],[Community]]</f>
        <v xml:space="preserve">Point Baker  </v>
      </c>
      <c r="L253" s="121">
        <f>Table1422[[#This Row],[Full Time Employment_Average]]</f>
        <v>0</v>
      </c>
      <c r="M253" s="59" t="str">
        <f>Table5[[#This Row],[Community]]</f>
        <v xml:space="preserve">Point Baker  </v>
      </c>
      <c r="N253" s="120">
        <f>'Update Information Here'!AL253</f>
        <v>0</v>
      </c>
      <c r="O253" s="59" t="str">
        <f>Table5[[#This Row],[Community]]</f>
        <v xml:space="preserve">Point Baker  </v>
      </c>
      <c r="P253" s="120" t="s">
        <v>432</v>
      </c>
    </row>
    <row r="254" spans="1:16" x14ac:dyDescent="0.25">
      <c r="A254" s="59" t="str">
        <f>Table1422[[#This Row],[Community]]</f>
        <v xml:space="preserve">Point Hope </v>
      </c>
      <c r="B254" s="123">
        <f>Table1422[[#This Row],[IQ1_Average]]</f>
        <v>31125</v>
      </c>
      <c r="C254" s="59" t="str">
        <f>Table5[[#This Row],[Community]]</f>
        <v xml:space="preserve">Point Hope </v>
      </c>
      <c r="D254" s="123">
        <f>Table1422[[#This Row],[IQ2_Average]]</f>
        <v>51495.333333333336</v>
      </c>
      <c r="E254" s="59" t="str">
        <f>Table5[[#This Row],[Community]]</f>
        <v xml:space="preserve">Point Hope </v>
      </c>
      <c r="F254" s="122">
        <f>Table1422[[#This Row],[IQ3_Average]]</f>
        <v>71995</v>
      </c>
      <c r="G254" s="59" t="str">
        <f>Table5[[#This Row],[Community]]</f>
        <v xml:space="preserve">Point Hope </v>
      </c>
      <c r="H254" s="121">
        <f>Table1422[[#This Row],[SNAP_Average]]</f>
        <v>0.46699999999999997</v>
      </c>
      <c r="I254" s="59" t="str">
        <f>Table5[[#This Row],[Community]]</f>
        <v xml:space="preserve">Point Hope </v>
      </c>
      <c r="J254" s="121">
        <f>Table1422[[#This Row],[Poverty_Average]]</f>
        <v>0.3715</v>
      </c>
      <c r="K254" s="59" t="str">
        <f>Table5[[#This Row],[Community]]</f>
        <v xml:space="preserve">Point Hope </v>
      </c>
      <c r="L254" s="121">
        <f>Table1422[[#This Row],[Full Time Employment_Average]]</f>
        <v>0.36749999999999999</v>
      </c>
      <c r="M254" s="59" t="str">
        <f>Table5[[#This Row],[Community]]</f>
        <v xml:space="preserve">Point Hope </v>
      </c>
      <c r="N254" s="120">
        <f>'Update Information Here'!AL254</f>
        <v>0</v>
      </c>
      <c r="O254" s="59" t="str">
        <f>Table5[[#This Row],[Community]]</f>
        <v xml:space="preserve">Point Hope </v>
      </c>
      <c r="P254" s="120" t="s">
        <v>432</v>
      </c>
    </row>
    <row r="255" spans="1:16" x14ac:dyDescent="0.25">
      <c r="A255" s="59" t="str">
        <f>Table1422[[#This Row],[Community]]</f>
        <v xml:space="preserve">Point Lay  </v>
      </c>
      <c r="B255" s="123">
        <f>Table1422[[#This Row],[IQ1_Average]]</f>
        <v>28937.5</v>
      </c>
      <c r="C255" s="59" t="str">
        <f>Table5[[#This Row],[Community]]</f>
        <v xml:space="preserve">Point Lay  </v>
      </c>
      <c r="D255" s="123">
        <f>Table1422[[#This Row],[IQ2_Average]]</f>
        <v>50416.75</v>
      </c>
      <c r="E255" s="59" t="str">
        <f>Table5[[#This Row],[Community]]</f>
        <v xml:space="preserve">Point Lay  </v>
      </c>
      <c r="F255" s="122">
        <f>Table1422[[#This Row],[IQ3_Average]]</f>
        <v>74160.75</v>
      </c>
      <c r="G255" s="59" t="str">
        <f>Table5[[#This Row],[Community]]</f>
        <v xml:space="preserve">Point Lay  </v>
      </c>
      <c r="H255" s="121">
        <f>Table1422[[#This Row],[SNAP_Average]]</f>
        <v>0.18524999999999997</v>
      </c>
      <c r="I255" s="59" t="str">
        <f>Table5[[#This Row],[Community]]</f>
        <v xml:space="preserve">Point Lay  </v>
      </c>
      <c r="J255" s="121">
        <f>Table1422[[#This Row],[Poverty_Average]]</f>
        <v>0.23249999999999998</v>
      </c>
      <c r="K255" s="59" t="str">
        <f>Table5[[#This Row],[Community]]</f>
        <v xml:space="preserve">Point Lay  </v>
      </c>
      <c r="L255" s="121">
        <f>Table1422[[#This Row],[Full Time Employment_Average]]</f>
        <v>0.35749999999999998</v>
      </c>
      <c r="M255" s="59" t="str">
        <f>Table5[[#This Row],[Community]]</f>
        <v xml:space="preserve">Point Lay  </v>
      </c>
      <c r="N255" s="120">
        <f>'Update Information Here'!AL255</f>
        <v>0</v>
      </c>
      <c r="O255" s="59" t="str">
        <f>Table5[[#This Row],[Community]]</f>
        <v xml:space="preserve">Point Lay  </v>
      </c>
      <c r="P255" s="120" t="s">
        <v>432</v>
      </c>
    </row>
    <row r="256" spans="1:16" x14ac:dyDescent="0.25">
      <c r="A256" s="59" t="str">
        <f>Table1422[[#This Row],[Community]]</f>
        <v xml:space="preserve">Point MacKenzie  </v>
      </c>
      <c r="B256" s="123">
        <f>Table1422[[#This Row],[IQ1_Average]]</f>
        <v>35430.666666666664</v>
      </c>
      <c r="C256" s="59" t="str">
        <f>Table5[[#This Row],[Community]]</f>
        <v xml:space="preserve">Point MacKenzie  </v>
      </c>
      <c r="D256" s="123">
        <f>Table1422[[#This Row],[IQ2_Average]]</f>
        <v>68917</v>
      </c>
      <c r="E256" s="59" t="str">
        <f>Table5[[#This Row],[Community]]</f>
        <v xml:space="preserve">Point MacKenzie  </v>
      </c>
      <c r="F256" s="122">
        <f>Table1422[[#This Row],[IQ3_Average]]</f>
        <v>87361</v>
      </c>
      <c r="G256" s="59" t="str">
        <f>Table5[[#This Row],[Community]]</f>
        <v xml:space="preserve">Point MacKenzie  </v>
      </c>
      <c r="H256" s="121">
        <f>Table1422[[#This Row],[SNAP_Average]]</f>
        <v>6.6000000000000003E-2</v>
      </c>
      <c r="I256" s="59" t="str">
        <f>Table5[[#This Row],[Community]]</f>
        <v xml:space="preserve">Point MacKenzie  </v>
      </c>
      <c r="J256" s="121">
        <f>Table1422[[#This Row],[Poverty_Average]]</f>
        <v>0.1115</v>
      </c>
      <c r="K256" s="59" t="str">
        <f>Table5[[#This Row],[Community]]</f>
        <v xml:space="preserve">Point MacKenzie  </v>
      </c>
      <c r="L256" s="121">
        <f>Table1422[[#This Row],[Full Time Employment_Average]]</f>
        <v>0.36124999999999996</v>
      </c>
      <c r="M256" s="59" t="str">
        <f>Table5[[#This Row],[Community]]</f>
        <v xml:space="preserve">Point MacKenzie  </v>
      </c>
      <c r="N256" s="120">
        <f>'Update Information Here'!AL256</f>
        <v>0</v>
      </c>
      <c r="O256" s="59" t="str">
        <f>Table5[[#This Row],[Community]]</f>
        <v xml:space="preserve">Point MacKenzie  </v>
      </c>
      <c r="P256" s="120" t="s">
        <v>432</v>
      </c>
    </row>
    <row r="257" spans="1:16" x14ac:dyDescent="0.25">
      <c r="A257" s="59" t="str">
        <f>Table1422[[#This Row],[Community]]</f>
        <v xml:space="preserve">Point Possession  </v>
      </c>
      <c r="B257" s="123">
        <f>Table1422[[#This Row],[IQ1_Average]]</f>
        <v>32563</v>
      </c>
      <c r="C257" s="59" t="str">
        <f>Table5[[#This Row],[Community]]</f>
        <v xml:space="preserve">Point Possession  </v>
      </c>
      <c r="D257" s="123">
        <f>Table1422[[#This Row],[IQ2_Average]]</f>
        <v>80167</v>
      </c>
      <c r="E257" s="59" t="str">
        <f>Table5[[#This Row],[Community]]</f>
        <v xml:space="preserve">Point Possession  </v>
      </c>
      <c r="F257" s="122">
        <f>Table1422[[#This Row],[IQ3_Average]]</f>
        <v>87357</v>
      </c>
      <c r="G257" s="59" t="str">
        <f>Table5[[#This Row],[Community]]</f>
        <v xml:space="preserve">Point Possession  </v>
      </c>
      <c r="H257" s="121">
        <f>Table1422[[#This Row],[SNAP_Average]]</f>
        <v>5.2000000000000005E-2</v>
      </c>
      <c r="I257" s="59" t="str">
        <f>Table5[[#This Row],[Community]]</f>
        <v xml:space="preserve">Point Possession  </v>
      </c>
      <c r="J257" s="121">
        <f>Table1422[[#This Row],[Poverty_Average]]</f>
        <v>9.4E-2</v>
      </c>
      <c r="K257" s="59" t="str">
        <f>Table5[[#This Row],[Community]]</f>
        <v xml:space="preserve">Point Possession  </v>
      </c>
      <c r="L257" s="121">
        <f>Table1422[[#This Row],[Full Time Employment_Average]]</f>
        <v>0</v>
      </c>
      <c r="M257" s="59" t="str">
        <f>Table5[[#This Row],[Community]]</f>
        <v xml:space="preserve">Point Possession  </v>
      </c>
      <c r="N257" s="120">
        <f>'Update Information Here'!AL257</f>
        <v>0</v>
      </c>
      <c r="O257" s="59" t="str">
        <f>Table5[[#This Row],[Community]]</f>
        <v xml:space="preserve">Point Possession  </v>
      </c>
      <c r="P257" s="120" t="s">
        <v>432</v>
      </c>
    </row>
    <row r="258" spans="1:16" x14ac:dyDescent="0.25">
      <c r="A258" s="59" t="str">
        <f>Table1422[[#This Row],[Community]]</f>
        <v xml:space="preserve">Pope-Vannoy Landing  </v>
      </c>
      <c r="B258" s="123" t="e">
        <f>Table1422[[#This Row],[IQ1_Average]]</f>
        <v>#DIV/0!</v>
      </c>
      <c r="C258" s="59" t="str">
        <f>Table5[[#This Row],[Community]]</f>
        <v xml:space="preserve">Pope-Vannoy Landing  </v>
      </c>
      <c r="D258" s="123" t="e">
        <f>Table1422[[#This Row],[IQ2_Average]]</f>
        <v>#DIV/0!</v>
      </c>
      <c r="E258" s="59" t="str">
        <f>Table5[[#This Row],[Community]]</f>
        <v xml:space="preserve">Pope-Vannoy Landing  </v>
      </c>
      <c r="F258" s="122" t="e">
        <f>Table1422[[#This Row],[IQ3_Average]]</f>
        <v>#DIV/0!</v>
      </c>
      <c r="G258" s="59" t="str">
        <f>Table5[[#This Row],[Community]]</f>
        <v xml:space="preserve">Pope-Vannoy Landing  </v>
      </c>
      <c r="H258" s="121" t="e">
        <f>Table1422[[#This Row],[SNAP_Average]]</f>
        <v>#DIV/0!</v>
      </c>
      <c r="I258" s="59" t="str">
        <f>Table5[[#This Row],[Community]]</f>
        <v xml:space="preserve">Pope-Vannoy Landing  </v>
      </c>
      <c r="J258" s="121" t="e">
        <f>Table1422[[#This Row],[Poverty_Average]]</f>
        <v>#DIV/0!</v>
      </c>
      <c r="K258" s="59" t="str">
        <f>Table5[[#This Row],[Community]]</f>
        <v xml:space="preserve">Pope-Vannoy Landing  </v>
      </c>
      <c r="L258" s="121">
        <f>Table1422[[#This Row],[Full Time Employment_Average]]</f>
        <v>0.28300000000000003</v>
      </c>
      <c r="M258" s="59" t="str">
        <f>Table5[[#This Row],[Community]]</f>
        <v xml:space="preserve">Pope-Vannoy Landing  </v>
      </c>
      <c r="N258" s="120">
        <f>'Update Information Here'!AL258</f>
        <v>0</v>
      </c>
      <c r="O258" s="59" t="str">
        <f>Table5[[#This Row],[Community]]</f>
        <v xml:space="preserve">Pope-Vannoy Landing  </v>
      </c>
      <c r="P258" s="120" t="s">
        <v>432</v>
      </c>
    </row>
    <row r="259" spans="1:16" x14ac:dyDescent="0.25">
      <c r="A259" s="59" t="str">
        <f>Table1422[[#This Row],[Community]]</f>
        <v xml:space="preserve">Port Alexander </v>
      </c>
      <c r="B259" s="123">
        <f>Table1422[[#This Row],[IQ1_Average]]</f>
        <v>47975</v>
      </c>
      <c r="C259" s="59" t="str">
        <f>Table5[[#This Row],[Community]]</f>
        <v xml:space="preserve">Port Alexander </v>
      </c>
      <c r="D259" s="123">
        <f>Table1422[[#This Row],[IQ2_Average]]</f>
        <v>65950</v>
      </c>
      <c r="E259" s="59" t="str">
        <f>Table5[[#This Row],[Community]]</f>
        <v xml:space="preserve">Port Alexander </v>
      </c>
      <c r="F259" s="122">
        <f>Table1422[[#This Row],[IQ3_Average]]</f>
        <v>84396</v>
      </c>
      <c r="G259" s="59" t="str">
        <f>Table5[[#This Row],[Community]]</f>
        <v xml:space="preserve">Port Alexander </v>
      </c>
      <c r="H259" s="121">
        <f>Table1422[[#This Row],[SNAP_Average]]</f>
        <v>0</v>
      </c>
      <c r="I259" s="59" t="str">
        <f>Table5[[#This Row],[Community]]</f>
        <v xml:space="preserve">Port Alexander </v>
      </c>
      <c r="J259" s="121">
        <f>Table1422[[#This Row],[Poverty_Average]]</f>
        <v>0</v>
      </c>
      <c r="K259" s="59" t="str">
        <f>Table5[[#This Row],[Community]]</f>
        <v xml:space="preserve">Port Alexander </v>
      </c>
      <c r="L259" s="121">
        <f>Table1422[[#This Row],[Full Time Employment_Average]]</f>
        <v>0.40100000000000002</v>
      </c>
      <c r="M259" s="59" t="str">
        <f>Table5[[#This Row],[Community]]</f>
        <v xml:space="preserve">Port Alexander </v>
      </c>
      <c r="N259" s="120">
        <f>'Update Information Here'!AL259</f>
        <v>0</v>
      </c>
      <c r="O259" s="59" t="str">
        <f>Table5[[#This Row],[Community]]</f>
        <v xml:space="preserve">Port Alexander </v>
      </c>
      <c r="P259" s="120" t="s">
        <v>432</v>
      </c>
    </row>
    <row r="260" spans="1:16" x14ac:dyDescent="0.25">
      <c r="A260" s="59" t="str">
        <f>Table1422[[#This Row],[Community]]</f>
        <v xml:space="preserve">Port Alsworth  </v>
      </c>
      <c r="B260" s="123">
        <f>Table1422[[#This Row],[IQ1_Average]]</f>
        <v>57000</v>
      </c>
      <c r="C260" s="59" t="str">
        <f>Table5[[#This Row],[Community]]</f>
        <v xml:space="preserve">Port Alsworth  </v>
      </c>
      <c r="D260" s="123">
        <f>Table1422[[#This Row],[IQ2_Average]]</f>
        <v>76375</v>
      </c>
      <c r="E260" s="59" t="str">
        <f>Table5[[#This Row],[Community]]</f>
        <v xml:space="preserve">Port Alsworth  </v>
      </c>
      <c r="F260" s="122">
        <f>Table1422[[#This Row],[IQ3_Average]]</f>
        <v>90000</v>
      </c>
      <c r="G260" s="59" t="str">
        <f>Table5[[#This Row],[Community]]</f>
        <v xml:space="preserve">Port Alsworth  </v>
      </c>
      <c r="H260" s="121">
        <f>Table1422[[#This Row],[SNAP_Average]]</f>
        <v>5.5000000000000005E-3</v>
      </c>
      <c r="I260" s="59" t="str">
        <f>Table5[[#This Row],[Community]]</f>
        <v xml:space="preserve">Port Alsworth  </v>
      </c>
      <c r="J260" s="121">
        <f>Table1422[[#This Row],[Poverty_Average]]</f>
        <v>6.1749999999999999E-2</v>
      </c>
      <c r="K260" s="59" t="str">
        <f>Table5[[#This Row],[Community]]</f>
        <v xml:space="preserve">Port Alsworth  </v>
      </c>
      <c r="L260" s="121">
        <f>Table1422[[#This Row],[Full Time Employment_Average]]</f>
        <v>0.38724999999999998</v>
      </c>
      <c r="M260" s="59" t="str">
        <f>Table5[[#This Row],[Community]]</f>
        <v xml:space="preserve">Port Alsworth  </v>
      </c>
      <c r="N260" s="120">
        <f>'Update Information Here'!AL260</f>
        <v>0</v>
      </c>
      <c r="O260" s="59" t="str">
        <f>Table5[[#This Row],[Community]]</f>
        <v xml:space="preserve">Port Alsworth  </v>
      </c>
      <c r="P260" s="120" t="s">
        <v>432</v>
      </c>
    </row>
    <row r="261" spans="1:16" x14ac:dyDescent="0.25">
      <c r="A261" s="59" t="str">
        <f>Table1422[[#This Row],[Community]]</f>
        <v xml:space="preserve">Port Clarence  </v>
      </c>
      <c r="B261" s="123">
        <f>Table1422[[#This Row],[IQ1_Average]]</f>
        <v>42500</v>
      </c>
      <c r="C261" s="59" t="str">
        <f>Table5[[#This Row],[Community]]</f>
        <v xml:space="preserve">Port Clarence  </v>
      </c>
      <c r="D261" s="123">
        <f>Table1422[[#This Row],[IQ2_Average]]</f>
        <v>60312.5</v>
      </c>
      <c r="E261" s="59" t="str">
        <f>Table5[[#This Row],[Community]]</f>
        <v xml:space="preserve">Port Clarence  </v>
      </c>
      <c r="F261" s="122">
        <f>Table1422[[#This Row],[IQ3_Average]]</f>
        <v>77291.5</v>
      </c>
      <c r="G261" s="59" t="str">
        <f>Table5[[#This Row],[Community]]</f>
        <v xml:space="preserve">Port Clarence  </v>
      </c>
      <c r="H261" s="121">
        <f>Table1422[[#This Row],[SNAP_Average]]</f>
        <v>0</v>
      </c>
      <c r="I261" s="59" t="str">
        <f>Table5[[#This Row],[Community]]</f>
        <v xml:space="preserve">Port Clarence  </v>
      </c>
      <c r="J261" s="121">
        <f>Table1422[[#This Row],[Poverty_Average]]</f>
        <v>2.6500000000000003E-2</v>
      </c>
      <c r="K261" s="59" t="str">
        <f>Table5[[#This Row],[Community]]</f>
        <v xml:space="preserve">Port Clarence  </v>
      </c>
      <c r="L261" s="121">
        <f>Table1422[[#This Row],[Full Time Employment_Average]]</f>
        <v>0.82150000000000001</v>
      </c>
      <c r="M261" s="59" t="str">
        <f>Table5[[#This Row],[Community]]</f>
        <v xml:space="preserve">Port Clarence  </v>
      </c>
      <c r="N261" s="120">
        <f>'Update Information Here'!AL261</f>
        <v>0</v>
      </c>
      <c r="O261" s="59" t="str">
        <f>Table5[[#This Row],[Community]]</f>
        <v xml:space="preserve">Port Clarence  </v>
      </c>
      <c r="P261" s="120" t="s">
        <v>432</v>
      </c>
    </row>
    <row r="262" spans="1:16" x14ac:dyDescent="0.25">
      <c r="A262" s="59" t="str">
        <f>Table1422[[#This Row],[Community]]</f>
        <v xml:space="preserve">Port Graham  </v>
      </c>
      <c r="B262" s="123">
        <f>Table1422[[#This Row],[IQ1_Average]]</f>
        <v>28433.333333333332</v>
      </c>
      <c r="C262" s="59" t="str">
        <f>Table5[[#This Row],[Community]]</f>
        <v xml:space="preserve">Port Graham  </v>
      </c>
      <c r="D262" s="123">
        <f>Table1422[[#This Row],[IQ2_Average]]</f>
        <v>43700</v>
      </c>
      <c r="E262" s="59" t="str">
        <f>Table5[[#This Row],[Community]]</f>
        <v xml:space="preserve">Port Graham  </v>
      </c>
      <c r="F262" s="122">
        <f>Table1422[[#This Row],[IQ3_Average]]</f>
        <v>58833.333333333336</v>
      </c>
      <c r="G262" s="59" t="str">
        <f>Table5[[#This Row],[Community]]</f>
        <v xml:space="preserve">Port Graham  </v>
      </c>
      <c r="H262" s="121">
        <f>Table1422[[#This Row],[SNAP_Average]]</f>
        <v>0.2215</v>
      </c>
      <c r="I262" s="59" t="str">
        <f>Table5[[#This Row],[Community]]</f>
        <v xml:space="preserve">Port Graham  </v>
      </c>
      <c r="J262" s="121">
        <f>Table1422[[#This Row],[Poverty_Average]]</f>
        <v>0.26900000000000002</v>
      </c>
      <c r="K262" s="59" t="str">
        <f>Table5[[#This Row],[Community]]</f>
        <v xml:space="preserve">Port Graham  </v>
      </c>
      <c r="L262" s="121">
        <f>Table1422[[#This Row],[Full Time Employment_Average]]</f>
        <v>0.29649999999999999</v>
      </c>
      <c r="M262" s="59" t="str">
        <f>Table5[[#This Row],[Community]]</f>
        <v xml:space="preserve">Port Graham  </v>
      </c>
      <c r="N262" s="120">
        <f>'Update Information Here'!AL262</f>
        <v>20</v>
      </c>
      <c r="O262" s="59" t="str">
        <f>Table5[[#This Row],[Community]]</f>
        <v xml:space="preserve">Port Graham  </v>
      </c>
      <c r="P262" s="120" t="s">
        <v>433</v>
      </c>
    </row>
    <row r="263" spans="1:16" x14ac:dyDescent="0.25">
      <c r="A263" s="59" t="str">
        <f>Table1422[[#This Row],[Community]]</f>
        <v xml:space="preserve">Port Heiden </v>
      </c>
      <c r="B263" s="123">
        <f>Table1422[[#This Row],[IQ1_Average]]</f>
        <v>20152.666666666668</v>
      </c>
      <c r="C263" s="59" t="str">
        <f>Table5[[#This Row],[Community]]</f>
        <v xml:space="preserve">Port Heiden </v>
      </c>
      <c r="D263" s="123">
        <f>Table1422[[#This Row],[IQ2_Average]]</f>
        <v>37805.666666666664</v>
      </c>
      <c r="E263" s="59" t="str">
        <f>Table5[[#This Row],[Community]]</f>
        <v xml:space="preserve">Port Heiden </v>
      </c>
      <c r="F263" s="122">
        <f>Table1422[[#This Row],[IQ3_Average]]</f>
        <v>60458.333333333336</v>
      </c>
      <c r="G263" s="59" t="str">
        <f>Table5[[#This Row],[Community]]</f>
        <v xml:space="preserve">Port Heiden </v>
      </c>
      <c r="H263" s="121">
        <f>Table1422[[#This Row],[SNAP_Average]]</f>
        <v>0.14850000000000002</v>
      </c>
      <c r="I263" s="59" t="str">
        <f>Table5[[#This Row],[Community]]</f>
        <v xml:space="preserve">Port Heiden </v>
      </c>
      <c r="J263" s="121">
        <f>Table1422[[#This Row],[Poverty_Average]]</f>
        <v>0.14524999999999999</v>
      </c>
      <c r="K263" s="59" t="str">
        <f>Table5[[#This Row],[Community]]</f>
        <v xml:space="preserve">Port Heiden </v>
      </c>
      <c r="L263" s="121">
        <f>Table1422[[#This Row],[Full Time Employment_Average]]</f>
        <v>0.36649999999999999</v>
      </c>
      <c r="M263" s="59" t="str">
        <f>Table5[[#This Row],[Community]]</f>
        <v xml:space="preserve">Port Heiden </v>
      </c>
      <c r="N263" s="120">
        <f>'Update Information Here'!AL263</f>
        <v>0</v>
      </c>
      <c r="O263" s="59" t="str">
        <f>Table5[[#This Row],[Community]]</f>
        <v xml:space="preserve">Port Heiden </v>
      </c>
      <c r="P263" s="120" t="s">
        <v>432</v>
      </c>
    </row>
    <row r="264" spans="1:16" x14ac:dyDescent="0.25">
      <c r="A264" s="59" t="str">
        <f>Table1422[[#This Row],[Community]]</f>
        <v xml:space="preserve">Port Lions </v>
      </c>
      <c r="B264" s="123">
        <f>Table1422[[#This Row],[IQ1_Average]]</f>
        <v>17968.75</v>
      </c>
      <c r="C264" s="59" t="str">
        <f>Table5[[#This Row],[Community]]</f>
        <v xml:space="preserve">Port Lions </v>
      </c>
      <c r="D264" s="123">
        <f>Table1422[[#This Row],[IQ2_Average]]</f>
        <v>35246.5</v>
      </c>
      <c r="E264" s="59" t="str">
        <f>Table5[[#This Row],[Community]]</f>
        <v xml:space="preserve">Port Lions </v>
      </c>
      <c r="F264" s="122">
        <f>Table1422[[#This Row],[IQ3_Average]]</f>
        <v>63128.5</v>
      </c>
      <c r="G264" s="59" t="str">
        <f>Table5[[#This Row],[Community]]</f>
        <v xml:space="preserve">Port Lions </v>
      </c>
      <c r="H264" s="121">
        <f>Table1422[[#This Row],[SNAP_Average]]</f>
        <v>8.2750000000000018E-2</v>
      </c>
      <c r="I264" s="59" t="str">
        <f>Table5[[#This Row],[Community]]</f>
        <v xml:space="preserve">Port Lions </v>
      </c>
      <c r="J264" s="121">
        <f>Table1422[[#This Row],[Poverty_Average]]</f>
        <v>9.0249999999999997E-2</v>
      </c>
      <c r="K264" s="59" t="str">
        <f>Table5[[#This Row],[Community]]</f>
        <v xml:space="preserve">Port Lions </v>
      </c>
      <c r="L264" s="121">
        <f>Table1422[[#This Row],[Full Time Employment_Average]]</f>
        <v>0.20866666666666667</v>
      </c>
      <c r="M264" s="59" t="str">
        <f>Table5[[#This Row],[Community]]</f>
        <v xml:space="preserve">Port Lions </v>
      </c>
      <c r="N264" s="120">
        <f>'Update Information Here'!AL264</f>
        <v>67</v>
      </c>
      <c r="O264" s="59" t="str">
        <f>Table5[[#This Row],[Community]]</f>
        <v xml:space="preserve">Port Lions </v>
      </c>
      <c r="P264" s="120" t="s">
        <v>433</v>
      </c>
    </row>
    <row r="265" spans="1:16" x14ac:dyDescent="0.25">
      <c r="A265" s="59" t="str">
        <f>Table1422[[#This Row],[Community]]</f>
        <v xml:space="preserve">Port Protection  </v>
      </c>
      <c r="B265" s="123">
        <f>Table1422[[#This Row],[IQ1_Average]]</f>
        <v>14887.75</v>
      </c>
      <c r="C265" s="59" t="str">
        <f>Table5[[#This Row],[Community]]</f>
        <v xml:space="preserve">Port Protection  </v>
      </c>
      <c r="D265" s="123">
        <f>Table1422[[#This Row],[IQ2_Average]]</f>
        <v>28800</v>
      </c>
      <c r="E265" s="59" t="str">
        <f>Table5[[#This Row],[Community]]</f>
        <v xml:space="preserve">Port Protection  </v>
      </c>
      <c r="F265" s="122">
        <f>Table1422[[#This Row],[IQ3_Average]]</f>
        <v>42450</v>
      </c>
      <c r="G265" s="59" t="str">
        <f>Table5[[#This Row],[Community]]</f>
        <v xml:space="preserve">Port Protection  </v>
      </c>
      <c r="H265" s="121">
        <f>Table1422[[#This Row],[SNAP_Average]]</f>
        <v>0.19324999999999998</v>
      </c>
      <c r="I265" s="59" t="str">
        <f>Table5[[#This Row],[Community]]</f>
        <v xml:space="preserve">Port Protection  </v>
      </c>
      <c r="J265" s="121">
        <f>Table1422[[#This Row],[Poverty_Average]]</f>
        <v>0.33200000000000002</v>
      </c>
      <c r="K265" s="59" t="str">
        <f>Table5[[#This Row],[Community]]</f>
        <v xml:space="preserve">Port Protection  </v>
      </c>
      <c r="L265" s="121">
        <f>Table1422[[#This Row],[Full Time Employment_Average]]</f>
        <v>0.46349999999999997</v>
      </c>
      <c r="M265" s="59" t="str">
        <f>Table5[[#This Row],[Community]]</f>
        <v xml:space="preserve">Port Protection  </v>
      </c>
      <c r="N265" s="120">
        <f>'Update Information Here'!AL265</f>
        <v>0</v>
      </c>
      <c r="O265" s="59" t="str">
        <f>Table5[[#This Row],[Community]]</f>
        <v xml:space="preserve">Port Protection  </v>
      </c>
      <c r="P265" s="120" t="s">
        <v>432</v>
      </c>
    </row>
    <row r="266" spans="1:16" x14ac:dyDescent="0.25">
      <c r="A266" s="59" t="str">
        <f>Table1422[[#This Row],[Community]]</f>
        <v xml:space="preserve">Portage Creek  </v>
      </c>
      <c r="B266" s="123">
        <f>Table1422[[#This Row],[IQ1_Average]]</f>
        <v>15375</v>
      </c>
      <c r="C266" s="59" t="str">
        <f>Table5[[#This Row],[Community]]</f>
        <v xml:space="preserve">Portage Creek  </v>
      </c>
      <c r="D266" s="123">
        <f>Table1422[[#This Row],[IQ2_Average]]</f>
        <v>29000</v>
      </c>
      <c r="E266" s="59" t="str">
        <f>Table5[[#This Row],[Community]]</f>
        <v xml:space="preserve">Portage Creek  </v>
      </c>
      <c r="F266" s="122">
        <f>Table1422[[#This Row],[IQ3_Average]]</f>
        <v>44250</v>
      </c>
      <c r="G266" s="59" t="str">
        <f>Table5[[#This Row],[Community]]</f>
        <v xml:space="preserve">Portage Creek  </v>
      </c>
      <c r="H266" s="121">
        <f>Table1422[[#This Row],[SNAP_Average]]</f>
        <v>0.33299999999999996</v>
      </c>
      <c r="I266" s="59" t="str">
        <f>Table5[[#This Row],[Community]]</f>
        <v xml:space="preserve">Portage Creek  </v>
      </c>
      <c r="J266" s="121">
        <f>Table1422[[#This Row],[Poverty_Average]]</f>
        <v>0.64900000000000002</v>
      </c>
      <c r="K266" s="59" t="str">
        <f>Table5[[#This Row],[Community]]</f>
        <v xml:space="preserve">Portage Creek  </v>
      </c>
      <c r="L266" s="121">
        <f>Table1422[[#This Row],[Full Time Employment_Average]]</f>
        <v>0.16</v>
      </c>
      <c r="M266" s="59" t="str">
        <f>Table5[[#This Row],[Community]]</f>
        <v xml:space="preserve">Portage Creek  </v>
      </c>
      <c r="N266" s="120">
        <f>'Update Information Here'!AL266</f>
        <v>0</v>
      </c>
      <c r="O266" s="59" t="str">
        <f>Table5[[#This Row],[Community]]</f>
        <v xml:space="preserve">Portage Creek  </v>
      </c>
      <c r="P266" s="120" t="s">
        <v>432</v>
      </c>
    </row>
    <row r="267" spans="1:16" x14ac:dyDescent="0.25">
      <c r="A267" s="59" t="str">
        <f>Table1422[[#This Row],[Community]]</f>
        <v xml:space="preserve">Primrose  </v>
      </c>
      <c r="B267" s="123">
        <f>Table1422[[#This Row],[IQ1_Average]]</f>
        <v>30094</v>
      </c>
      <c r="C267" s="59" t="str">
        <f>Table5[[#This Row],[Community]]</f>
        <v xml:space="preserve">Primrose  </v>
      </c>
      <c r="D267" s="123">
        <f>Table1422[[#This Row],[IQ2_Average]]</f>
        <v>47791.333333333336</v>
      </c>
      <c r="E267" s="59" t="str">
        <f>Table5[[#This Row],[Community]]</f>
        <v xml:space="preserve">Primrose  </v>
      </c>
      <c r="F267" s="122">
        <f>Table1422[[#This Row],[IQ3_Average]]</f>
        <v>72278</v>
      </c>
      <c r="G267" s="59" t="str">
        <f>Table5[[#This Row],[Community]]</f>
        <v xml:space="preserve">Primrose  </v>
      </c>
      <c r="H267" s="121">
        <f>Table1422[[#This Row],[SNAP_Average]]</f>
        <v>0</v>
      </c>
      <c r="I267" s="59" t="str">
        <f>Table5[[#This Row],[Community]]</f>
        <v xml:space="preserve">Primrose  </v>
      </c>
      <c r="J267" s="121">
        <f>Table1422[[#This Row],[Poverty_Average]]</f>
        <v>0.10999999999999999</v>
      </c>
      <c r="K267" s="59" t="str">
        <f>Table5[[#This Row],[Community]]</f>
        <v xml:space="preserve">Primrose  </v>
      </c>
      <c r="L267" s="121">
        <f>Table1422[[#This Row],[Full Time Employment_Average]]</f>
        <v>0.44950000000000001</v>
      </c>
      <c r="M267" s="59" t="str">
        <f>Table5[[#This Row],[Community]]</f>
        <v xml:space="preserve">Primrose  </v>
      </c>
      <c r="N267" s="120">
        <f>'Update Information Here'!AL267</f>
        <v>0</v>
      </c>
      <c r="O267" s="59" t="str">
        <f>Table5[[#This Row],[Community]]</f>
        <v xml:space="preserve">Primrose  </v>
      </c>
      <c r="P267" s="120" t="s">
        <v>432</v>
      </c>
    </row>
    <row r="268" spans="1:16" x14ac:dyDescent="0.25">
      <c r="A268" s="59" t="str">
        <f>Table1422[[#This Row],[Community]]</f>
        <v xml:space="preserve">Prudhoe Bay  </v>
      </c>
      <c r="B268" s="123">
        <f>Table1422[[#This Row],[IQ1_Average]]</f>
        <v>51119</v>
      </c>
      <c r="C268" s="59" t="str">
        <f>Table5[[#This Row],[Community]]</f>
        <v xml:space="preserve">Prudhoe Bay  </v>
      </c>
      <c r="D268" s="123">
        <f>Table1422[[#This Row],[IQ2_Average]]</f>
        <v>70731</v>
      </c>
      <c r="E268" s="59" t="str">
        <f>Table5[[#This Row],[Community]]</f>
        <v xml:space="preserve">Prudhoe Bay  </v>
      </c>
      <c r="F268" s="122">
        <f>Table1422[[#This Row],[IQ3_Average]]</f>
        <v>84222</v>
      </c>
      <c r="G268" s="59" t="str">
        <f>Table5[[#This Row],[Community]]</f>
        <v xml:space="preserve">Prudhoe Bay  </v>
      </c>
      <c r="H268" s="121">
        <f>Table1422[[#This Row],[SNAP_Average]]</f>
        <v>0</v>
      </c>
      <c r="I268" s="59" t="str">
        <f>Table5[[#This Row],[Community]]</f>
        <v xml:space="preserve">Prudhoe Bay  </v>
      </c>
      <c r="J268" s="121">
        <f>Table1422[[#This Row],[Poverty_Average]]</f>
        <v>7.8E-2</v>
      </c>
      <c r="K268" s="59" t="str">
        <f>Table5[[#This Row],[Community]]</f>
        <v xml:space="preserve">Prudhoe Bay  </v>
      </c>
      <c r="L268" s="121">
        <f>Table1422[[#This Row],[Full Time Employment_Average]]</f>
        <v>0.66725000000000001</v>
      </c>
      <c r="M268" s="59" t="str">
        <f>Table5[[#This Row],[Community]]</f>
        <v xml:space="preserve">Prudhoe Bay  </v>
      </c>
      <c r="N268" s="120">
        <f>'Update Information Here'!AL268</f>
        <v>0</v>
      </c>
      <c r="O268" s="59" t="str">
        <f>Table5[[#This Row],[Community]]</f>
        <v xml:space="preserve">Prudhoe Bay  </v>
      </c>
      <c r="P268" s="120" t="s">
        <v>432</v>
      </c>
    </row>
    <row r="269" spans="1:16" x14ac:dyDescent="0.25">
      <c r="A269" s="59" t="str">
        <f>Table1422[[#This Row],[Community]]</f>
        <v xml:space="preserve">Quinhagak </v>
      </c>
      <c r="B269" s="123">
        <f>Table1422[[#This Row],[IQ1_Average]]</f>
        <v>16555.666666666668</v>
      </c>
      <c r="C269" s="59" t="str">
        <f>Table5[[#This Row],[Community]]</f>
        <v xml:space="preserve">Quinhagak </v>
      </c>
      <c r="D269" s="123">
        <f>Table1422[[#This Row],[IQ2_Average]]</f>
        <v>26966.333333333332</v>
      </c>
      <c r="E269" s="59" t="str">
        <f>Table5[[#This Row],[Community]]</f>
        <v xml:space="preserve">Quinhagak </v>
      </c>
      <c r="F269" s="122">
        <f>Table1422[[#This Row],[IQ3_Average]]</f>
        <v>44198.666666666664</v>
      </c>
      <c r="G269" s="59" t="str">
        <f>Table5[[#This Row],[Community]]</f>
        <v xml:space="preserve">Quinhagak </v>
      </c>
      <c r="H269" s="121">
        <f>Table1422[[#This Row],[SNAP_Average]]</f>
        <v>0.54833333333333334</v>
      </c>
      <c r="I269" s="59" t="str">
        <f>Table5[[#This Row],[Community]]</f>
        <v xml:space="preserve">Quinhagak </v>
      </c>
      <c r="J269" s="121">
        <f>Table1422[[#This Row],[Poverty_Average]]</f>
        <v>0.35200000000000004</v>
      </c>
      <c r="K269" s="59" t="str">
        <f>Table5[[#This Row],[Community]]</f>
        <v xml:space="preserve">Quinhagak </v>
      </c>
      <c r="L269" s="121">
        <f>Table1422[[#This Row],[Full Time Employment_Average]]</f>
        <v>0.16950000000000001</v>
      </c>
      <c r="M269" s="59" t="str">
        <f>Table5[[#This Row],[Community]]</f>
        <v xml:space="preserve">Quinhagak </v>
      </c>
      <c r="N269" s="120">
        <f>'Update Information Here'!AL269</f>
        <v>85</v>
      </c>
      <c r="O269" s="59" t="str">
        <f>Table5[[#This Row],[Community]]</f>
        <v xml:space="preserve">Quinhagak </v>
      </c>
      <c r="P269" s="120" t="s">
        <v>433</v>
      </c>
    </row>
    <row r="270" spans="1:16" x14ac:dyDescent="0.25">
      <c r="A270" s="59" t="str">
        <f>Table1422[[#This Row],[Community]]</f>
        <v xml:space="preserve">Rampart  </v>
      </c>
      <c r="B270" s="123">
        <f>Table1422[[#This Row],[IQ1_Average]]</f>
        <v>20153</v>
      </c>
      <c r="C270" s="59" t="str">
        <f>Table5[[#This Row],[Community]]</f>
        <v xml:space="preserve">Rampart  </v>
      </c>
      <c r="D270" s="123">
        <f>Table1422[[#This Row],[IQ2_Average]]</f>
        <v>32344</v>
      </c>
      <c r="E270" s="59" t="str">
        <f>Table5[[#This Row],[Community]]</f>
        <v xml:space="preserve">Rampart  </v>
      </c>
      <c r="F270" s="122">
        <f>Table1422[[#This Row],[IQ3_Average]]</f>
        <v>52041.5</v>
      </c>
      <c r="G270" s="59" t="str">
        <f>Table5[[#This Row],[Community]]</f>
        <v xml:space="preserve">Rampart  </v>
      </c>
      <c r="H270" s="121">
        <f>Table1422[[#This Row],[SNAP_Average]]</f>
        <v>0.23350000000000001</v>
      </c>
      <c r="I270" s="59" t="str">
        <f>Table5[[#This Row],[Community]]</f>
        <v xml:space="preserve">Rampart  </v>
      </c>
      <c r="J270" s="121">
        <f>Table1422[[#This Row],[Poverty_Average]]</f>
        <v>0.13300000000000001</v>
      </c>
      <c r="K270" s="59" t="str">
        <f>Table5[[#This Row],[Community]]</f>
        <v xml:space="preserve">Rampart  </v>
      </c>
      <c r="L270" s="121">
        <f>Table1422[[#This Row],[Full Time Employment_Average]]</f>
        <v>0.64750000000000008</v>
      </c>
      <c r="M270" s="59" t="str">
        <f>Table5[[#This Row],[Community]]</f>
        <v xml:space="preserve">Rampart  </v>
      </c>
      <c r="N270" s="120">
        <f>'Update Information Here'!AL270</f>
        <v>0</v>
      </c>
      <c r="O270" s="59" t="str">
        <f>Table5[[#This Row],[Community]]</f>
        <v xml:space="preserve">Rampart  </v>
      </c>
      <c r="P270" s="120" t="s">
        <v>432</v>
      </c>
    </row>
    <row r="271" spans="1:16" x14ac:dyDescent="0.25">
      <c r="A271" s="59" t="str">
        <f>Table1422[[#This Row],[Community]]</f>
        <v xml:space="preserve">Red Devil  </v>
      </c>
      <c r="B271" s="123">
        <f>Table1422[[#This Row],[IQ1_Average]]</f>
        <v>26750</v>
      </c>
      <c r="C271" s="59" t="str">
        <f>Table5[[#This Row],[Community]]</f>
        <v xml:space="preserve">Red Devil  </v>
      </c>
      <c r="D271" s="123">
        <f>Table1422[[#This Row],[IQ2_Average]]</f>
        <v>57014</v>
      </c>
      <c r="E271" s="59" t="str">
        <f>Table5[[#This Row],[Community]]</f>
        <v xml:space="preserve">Red Devil  </v>
      </c>
      <c r="F271" s="122">
        <f>Table1422[[#This Row],[IQ3_Average]]</f>
        <v>59889</v>
      </c>
      <c r="G271" s="59" t="str">
        <f>Table5[[#This Row],[Community]]</f>
        <v xml:space="preserve">Red Devil  </v>
      </c>
      <c r="H271" s="121">
        <f>Table1422[[#This Row],[SNAP_Average]]</f>
        <v>0.17325000000000002</v>
      </c>
      <c r="I271" s="59" t="str">
        <f>Table5[[#This Row],[Community]]</f>
        <v xml:space="preserve">Red Devil  </v>
      </c>
      <c r="J271" s="121">
        <f>Table1422[[#This Row],[Poverty_Average]]</f>
        <v>8.5750000000000007E-2</v>
      </c>
      <c r="K271" s="59" t="str">
        <f>Table5[[#This Row],[Community]]</f>
        <v xml:space="preserve">Red Devil  </v>
      </c>
      <c r="L271" s="121">
        <f>Table1422[[#This Row],[Full Time Employment_Average]]</f>
        <v>0.44950000000000001</v>
      </c>
      <c r="M271" s="59" t="str">
        <f>Table5[[#This Row],[Community]]</f>
        <v xml:space="preserve">Red Devil  </v>
      </c>
      <c r="N271" s="120">
        <f>'Update Information Here'!AL271</f>
        <v>0</v>
      </c>
      <c r="O271" s="59" t="str">
        <f>Table5[[#This Row],[Community]]</f>
        <v xml:space="preserve">Red Devil  </v>
      </c>
      <c r="P271" s="120" t="s">
        <v>432</v>
      </c>
    </row>
    <row r="272" spans="1:16" x14ac:dyDescent="0.25">
      <c r="A272" s="59" t="str">
        <f>Table1422[[#This Row],[Community]]</f>
        <v xml:space="preserve">Red Dog Mine  </v>
      </c>
      <c r="B272" s="123">
        <f>Table1422[[#This Row],[IQ1_Average]]</f>
        <v>16833</v>
      </c>
      <c r="C272" s="59" t="str">
        <f>Table5[[#This Row],[Community]]</f>
        <v xml:space="preserve">Red Dog Mine  </v>
      </c>
      <c r="D272" s="123">
        <f>Table1422[[#This Row],[IQ2_Average]]</f>
        <v>52833</v>
      </c>
      <c r="E272" s="59" t="str">
        <f>Table5[[#This Row],[Community]]</f>
        <v xml:space="preserve">Red Dog Mine  </v>
      </c>
      <c r="F272" s="122">
        <f>Table1422[[#This Row],[IQ3_Average]]</f>
        <v>54667</v>
      </c>
      <c r="G272" s="59" t="str">
        <f>Table5[[#This Row],[Community]]</f>
        <v xml:space="preserve">Red Dog Mine  </v>
      </c>
      <c r="H272" s="121">
        <f>Table1422[[#This Row],[SNAP_Average]]</f>
        <v>9.0999999999999998E-2</v>
      </c>
      <c r="I272" s="59" t="str">
        <f>Table5[[#This Row],[Community]]</f>
        <v xml:space="preserve">Red Dog Mine  </v>
      </c>
      <c r="J272" s="121">
        <f>Table1422[[#This Row],[Poverty_Average]]</f>
        <v>0</v>
      </c>
      <c r="K272" s="59" t="str">
        <f>Table5[[#This Row],[Community]]</f>
        <v xml:space="preserve">Red Dog Mine  </v>
      </c>
      <c r="L272" s="121">
        <f>Table1422[[#This Row],[Full Time Employment_Average]]</f>
        <v>0.53475000000000006</v>
      </c>
      <c r="M272" s="59" t="str">
        <f>Table5[[#This Row],[Community]]</f>
        <v xml:space="preserve">Red Dog Mine  </v>
      </c>
      <c r="N272" s="120">
        <f>'Update Information Here'!AL272</f>
        <v>0</v>
      </c>
      <c r="O272" s="59" t="str">
        <f>Table5[[#This Row],[Community]]</f>
        <v xml:space="preserve">Red Dog Mine  </v>
      </c>
      <c r="P272" s="120" t="s">
        <v>432</v>
      </c>
    </row>
    <row r="273" spans="1:16" x14ac:dyDescent="0.25">
      <c r="A273" s="59" t="str">
        <f>Table1422[[#This Row],[Community]]</f>
        <v xml:space="preserve">Ridgeway  </v>
      </c>
      <c r="B273" s="123">
        <f>Table1422[[#This Row],[IQ1_Average]]</f>
        <v>42482.333333333336</v>
      </c>
      <c r="C273" s="59" t="str">
        <f>Table5[[#This Row],[Community]]</f>
        <v xml:space="preserve">Ridgeway  </v>
      </c>
      <c r="D273" s="123">
        <f>Table1422[[#This Row],[IQ2_Average]]</f>
        <v>80610.666666666672</v>
      </c>
      <c r="E273" s="59" t="str">
        <f>Table5[[#This Row],[Community]]</f>
        <v xml:space="preserve">Ridgeway  </v>
      </c>
      <c r="F273" s="122">
        <f>Table1422[[#This Row],[IQ3_Average]]</f>
        <v>112888</v>
      </c>
      <c r="G273" s="59" t="str">
        <f>Table5[[#This Row],[Community]]</f>
        <v xml:space="preserve">Ridgeway  </v>
      </c>
      <c r="H273" s="121">
        <f>Table1422[[#This Row],[SNAP_Average]]</f>
        <v>6.2E-2</v>
      </c>
      <c r="I273" s="59" t="str">
        <f>Table5[[#This Row],[Community]]</f>
        <v xml:space="preserve">Ridgeway  </v>
      </c>
      <c r="J273" s="121">
        <f>Table1422[[#This Row],[Poverty_Average]]</f>
        <v>6.3666666666666663E-2</v>
      </c>
      <c r="K273" s="59" t="str">
        <f>Table5[[#This Row],[Community]]</f>
        <v xml:space="preserve">Ridgeway  </v>
      </c>
      <c r="L273" s="121">
        <f>Table1422[[#This Row],[Full Time Employment_Average]]</f>
        <v>0.60299999999999998</v>
      </c>
      <c r="M273" s="59" t="str">
        <f>Table5[[#This Row],[Community]]</f>
        <v xml:space="preserve">Ridgeway  </v>
      </c>
      <c r="N273" s="120">
        <f>'Update Information Here'!AL273</f>
        <v>0</v>
      </c>
      <c r="O273" s="59" t="str">
        <f>Table5[[#This Row],[Community]]</f>
        <v xml:space="preserve">Ridgeway  </v>
      </c>
      <c r="P273" s="120" t="s">
        <v>432</v>
      </c>
    </row>
    <row r="274" spans="1:16" x14ac:dyDescent="0.25">
      <c r="A274" s="59" t="str">
        <f>Table1422[[#This Row],[Community]]</f>
        <v xml:space="preserve">Ruby </v>
      </c>
      <c r="B274" s="123">
        <f>Table1422[[#This Row],[IQ1_Average]]</f>
        <v>20464.25</v>
      </c>
      <c r="C274" s="59" t="str">
        <f>Table5[[#This Row],[Community]]</f>
        <v xml:space="preserve">Ruby </v>
      </c>
      <c r="D274" s="123">
        <f>Table1422[[#This Row],[IQ2_Average]]</f>
        <v>37247</v>
      </c>
      <c r="E274" s="59" t="str">
        <f>Table5[[#This Row],[Community]]</f>
        <v xml:space="preserve">Ruby </v>
      </c>
      <c r="F274" s="122">
        <f>Table1422[[#This Row],[IQ3_Average]]</f>
        <v>51602</v>
      </c>
      <c r="G274" s="59" t="str">
        <f>Table5[[#This Row],[Community]]</f>
        <v xml:space="preserve">Ruby </v>
      </c>
      <c r="H274" s="121">
        <f>Table1422[[#This Row],[SNAP_Average]]</f>
        <v>0.29425000000000001</v>
      </c>
      <c r="I274" s="59" t="str">
        <f>Table5[[#This Row],[Community]]</f>
        <v xml:space="preserve">Ruby </v>
      </c>
      <c r="J274" s="121">
        <f>Table1422[[#This Row],[Poverty_Average]]</f>
        <v>0.245</v>
      </c>
      <c r="K274" s="59" t="str">
        <f>Table5[[#This Row],[Community]]</f>
        <v xml:space="preserve">Ruby </v>
      </c>
      <c r="L274" s="121">
        <f>Table1422[[#This Row],[Full Time Employment_Average]]</f>
        <v>0.34824999999999995</v>
      </c>
      <c r="M274" s="59" t="str">
        <f>Table5[[#This Row],[Community]]</f>
        <v xml:space="preserve">Ruby </v>
      </c>
      <c r="N274" s="120">
        <f>'Update Information Here'!AL274</f>
        <v>0</v>
      </c>
      <c r="O274" s="59" t="str">
        <f>Table5[[#This Row],[Community]]</f>
        <v xml:space="preserve">Ruby </v>
      </c>
      <c r="P274" s="120" t="s">
        <v>432</v>
      </c>
    </row>
    <row r="275" spans="1:16" x14ac:dyDescent="0.25">
      <c r="A275" s="59" t="str">
        <f>Table1422[[#This Row],[Community]]</f>
        <v xml:space="preserve">Russian Mission </v>
      </c>
      <c r="B275" s="123">
        <f>Table1422[[#This Row],[IQ1_Average]]</f>
        <v>21381.25</v>
      </c>
      <c r="C275" s="59" t="str">
        <f>Table5[[#This Row],[Community]]</f>
        <v xml:space="preserve">Russian Mission </v>
      </c>
      <c r="D275" s="123">
        <f>Table1422[[#This Row],[IQ2_Average]]</f>
        <v>29857.5</v>
      </c>
      <c r="E275" s="59" t="str">
        <f>Table5[[#This Row],[Community]]</f>
        <v xml:space="preserve">Russian Mission </v>
      </c>
      <c r="F275" s="122">
        <f>Table1422[[#This Row],[IQ3_Average]]</f>
        <v>42869</v>
      </c>
      <c r="G275" s="59" t="str">
        <f>Table5[[#This Row],[Community]]</f>
        <v xml:space="preserve">Russian Mission </v>
      </c>
      <c r="H275" s="121">
        <f>Table1422[[#This Row],[SNAP_Average]]</f>
        <v>0.66749999999999998</v>
      </c>
      <c r="I275" s="59" t="str">
        <f>Table5[[#This Row],[Community]]</f>
        <v xml:space="preserve">Russian Mission </v>
      </c>
      <c r="J275" s="121">
        <f>Table1422[[#This Row],[Poverty_Average]]</f>
        <v>0.33574999999999999</v>
      </c>
      <c r="K275" s="59" t="str">
        <f>Table5[[#This Row],[Community]]</f>
        <v xml:space="preserve">Russian Mission </v>
      </c>
      <c r="L275" s="121">
        <f>Table1422[[#This Row],[Full Time Employment_Average]]</f>
        <v>0.28374999999999995</v>
      </c>
      <c r="M275" s="59" t="str">
        <f>Table5[[#This Row],[Community]]</f>
        <v xml:space="preserve">Russian Mission </v>
      </c>
      <c r="N275" s="120">
        <f>'Update Information Here'!AL275</f>
        <v>60</v>
      </c>
      <c r="O275" s="59" t="str">
        <f>Table5[[#This Row],[Community]]</f>
        <v xml:space="preserve">Russian Mission </v>
      </c>
      <c r="P275" s="120" t="s">
        <v>433</v>
      </c>
    </row>
    <row r="276" spans="1:16" x14ac:dyDescent="0.25">
      <c r="A276" s="59" t="str">
        <f>Table1422[[#This Row],[Community]]</f>
        <v xml:space="preserve">Salamatof  </v>
      </c>
      <c r="B276" s="123">
        <f>Table1422[[#This Row],[IQ1_Average]]</f>
        <v>22974.5</v>
      </c>
      <c r="C276" s="59" t="str">
        <f>Table5[[#This Row],[Community]]</f>
        <v xml:space="preserve">Salamatof  </v>
      </c>
      <c r="D276" s="123">
        <f>Table1422[[#This Row],[IQ2_Average]]</f>
        <v>39989.75</v>
      </c>
      <c r="E276" s="59" t="str">
        <f>Table5[[#This Row],[Community]]</f>
        <v xml:space="preserve">Salamatof  </v>
      </c>
      <c r="F276" s="122">
        <f>Table1422[[#This Row],[IQ3_Average]]</f>
        <v>66416.75</v>
      </c>
      <c r="G276" s="59" t="str">
        <f>Table5[[#This Row],[Community]]</f>
        <v xml:space="preserve">Salamatof  </v>
      </c>
      <c r="H276" s="121">
        <f>Table1422[[#This Row],[SNAP_Average]]</f>
        <v>0.28949999999999998</v>
      </c>
      <c r="I276" s="59" t="str">
        <f>Table5[[#This Row],[Community]]</f>
        <v xml:space="preserve">Salamatof  </v>
      </c>
      <c r="J276" s="121">
        <f>Table1422[[#This Row],[Poverty_Average]]</f>
        <v>0.14599999999999999</v>
      </c>
      <c r="K276" s="59" t="str">
        <f>Table5[[#This Row],[Community]]</f>
        <v xml:space="preserve">Salamatof  </v>
      </c>
      <c r="L276" s="121">
        <f>Table1422[[#This Row],[Full Time Employment_Average]]</f>
        <v>0.39700000000000002</v>
      </c>
      <c r="M276" s="59" t="str">
        <f>Table5[[#This Row],[Community]]</f>
        <v xml:space="preserve">Salamatof  </v>
      </c>
      <c r="N276" s="120">
        <f>'Update Information Here'!AL276</f>
        <v>0</v>
      </c>
      <c r="O276" s="59" t="str">
        <f>Table5[[#This Row],[Community]]</f>
        <v xml:space="preserve">Salamatof  </v>
      </c>
      <c r="P276" s="120" t="s">
        <v>432</v>
      </c>
    </row>
    <row r="277" spans="1:16" x14ac:dyDescent="0.25">
      <c r="A277" s="59" t="str">
        <f>Table1422[[#This Row],[Community]]</f>
        <v xml:space="preserve">Salcha  </v>
      </c>
      <c r="B277" s="123">
        <f>Table1422[[#This Row],[IQ1_Average]]</f>
        <v>38445.5</v>
      </c>
      <c r="C277" s="59" t="str">
        <f>Table5[[#This Row],[Community]]</f>
        <v xml:space="preserve">Salcha  </v>
      </c>
      <c r="D277" s="123">
        <f>Table1422[[#This Row],[IQ2_Average]]</f>
        <v>55814</v>
      </c>
      <c r="E277" s="59" t="str">
        <f>Table5[[#This Row],[Community]]</f>
        <v xml:space="preserve">Salcha  </v>
      </c>
      <c r="F277" s="122">
        <f>Table1422[[#This Row],[IQ3_Average]]</f>
        <v>83217</v>
      </c>
      <c r="G277" s="59" t="str">
        <f>Table5[[#This Row],[Community]]</f>
        <v xml:space="preserve">Salcha  </v>
      </c>
      <c r="H277" s="121">
        <f>Table1422[[#This Row],[SNAP_Average]]</f>
        <v>0.17200000000000001</v>
      </c>
      <c r="I277" s="59" t="str">
        <f>Table5[[#This Row],[Community]]</f>
        <v xml:space="preserve">Salcha  </v>
      </c>
      <c r="J277" s="121">
        <f>Table1422[[#This Row],[Poverty_Average]]</f>
        <v>0.14400000000000002</v>
      </c>
      <c r="K277" s="59" t="str">
        <f>Table5[[#This Row],[Community]]</f>
        <v xml:space="preserve">Salcha  </v>
      </c>
      <c r="L277" s="121">
        <f>Table1422[[#This Row],[Full Time Employment_Average]]</f>
        <v>0.56225000000000003</v>
      </c>
      <c r="M277" s="59" t="str">
        <f>Table5[[#This Row],[Community]]</f>
        <v xml:space="preserve">Salcha  </v>
      </c>
      <c r="N277" s="120">
        <f>'Update Information Here'!AL277</f>
        <v>0</v>
      </c>
      <c r="O277" s="59" t="str">
        <f>Table5[[#This Row],[Community]]</f>
        <v xml:space="preserve">Salcha  </v>
      </c>
      <c r="P277" s="120" t="s">
        <v>432</v>
      </c>
    </row>
    <row r="278" spans="1:16" x14ac:dyDescent="0.25">
      <c r="A278" s="59" t="str">
        <f>Table1422[[#This Row],[Community]]</f>
        <v xml:space="preserve">Sand Point </v>
      </c>
      <c r="B278" s="123">
        <f>Table1422[[#This Row],[IQ1_Average]]</f>
        <v>24156.25</v>
      </c>
      <c r="C278" s="59" t="str">
        <f>Table5[[#This Row],[Community]]</f>
        <v xml:space="preserve">Sand Point </v>
      </c>
      <c r="D278" s="123">
        <f>Table1422[[#This Row],[IQ2_Average]]</f>
        <v>42937.5</v>
      </c>
      <c r="E278" s="59" t="str">
        <f>Table5[[#This Row],[Community]]</f>
        <v xml:space="preserve">Sand Point </v>
      </c>
      <c r="F278" s="122">
        <f>Table1422[[#This Row],[IQ3_Average]]</f>
        <v>60884</v>
      </c>
      <c r="G278" s="59" t="str">
        <f>Table5[[#This Row],[Community]]</f>
        <v xml:space="preserve">Sand Point </v>
      </c>
      <c r="H278" s="121">
        <f>Table1422[[#This Row],[SNAP_Average]]</f>
        <v>0.23325000000000001</v>
      </c>
      <c r="I278" s="59" t="str">
        <f>Table5[[#This Row],[Community]]</f>
        <v xml:space="preserve">Sand Point </v>
      </c>
      <c r="J278" s="121">
        <f>Table1422[[#This Row],[Poverty_Average]]</f>
        <v>0.155</v>
      </c>
      <c r="K278" s="59" t="str">
        <f>Table5[[#This Row],[Community]]</f>
        <v xml:space="preserve">Sand Point </v>
      </c>
      <c r="L278" s="121">
        <f>Table1422[[#This Row],[Full Time Employment_Average]]</f>
        <v>0.54249999999999998</v>
      </c>
      <c r="M278" s="59" t="str">
        <f>Table5[[#This Row],[Community]]</f>
        <v xml:space="preserve">Sand Point </v>
      </c>
      <c r="N278" s="120">
        <f>'Update Information Here'!AL278</f>
        <v>30</v>
      </c>
      <c r="O278" s="59" t="str">
        <f>Table5[[#This Row],[Community]]</f>
        <v xml:space="preserve">Sand Point </v>
      </c>
      <c r="P278" s="120" t="s">
        <v>433</v>
      </c>
    </row>
    <row r="279" spans="1:16" x14ac:dyDescent="0.25">
      <c r="A279" s="59" t="str">
        <f>Table1422[[#This Row],[Community]]</f>
        <v xml:space="preserve">Savoonga </v>
      </c>
      <c r="B279" s="123">
        <f>Table1422[[#This Row],[IQ1_Average]]</f>
        <v>19120.5</v>
      </c>
      <c r="C279" s="59" t="str">
        <f>Table5[[#This Row],[Community]]</f>
        <v xml:space="preserve">Savoonga </v>
      </c>
      <c r="D279" s="123">
        <f>Table1422[[#This Row],[IQ2_Average]]</f>
        <v>35449.5</v>
      </c>
      <c r="E279" s="59" t="str">
        <f>Table5[[#This Row],[Community]]</f>
        <v xml:space="preserve">Savoonga </v>
      </c>
      <c r="F279" s="122">
        <f>Table1422[[#This Row],[IQ3_Average]]</f>
        <v>52803</v>
      </c>
      <c r="G279" s="59" t="str">
        <f>Table5[[#This Row],[Community]]</f>
        <v xml:space="preserve">Savoonga </v>
      </c>
      <c r="H279" s="121">
        <f>Table1422[[#This Row],[SNAP_Average]]</f>
        <v>0.42175000000000001</v>
      </c>
      <c r="I279" s="59" t="str">
        <f>Table5[[#This Row],[Community]]</f>
        <v xml:space="preserve">Savoonga </v>
      </c>
      <c r="J279" s="121">
        <f>Table1422[[#This Row],[Poverty_Average]]</f>
        <v>0.32525000000000004</v>
      </c>
      <c r="K279" s="59" t="str">
        <f>Table5[[#This Row],[Community]]</f>
        <v xml:space="preserve">Savoonga </v>
      </c>
      <c r="L279" s="121">
        <f>Table1422[[#This Row],[Full Time Employment_Average]]</f>
        <v>0.20949999999999996</v>
      </c>
      <c r="M279" s="59" t="str">
        <f>Table5[[#This Row],[Community]]</f>
        <v xml:space="preserve">Savoonga </v>
      </c>
      <c r="N279" s="120">
        <f>'Update Information Here'!AL279</f>
        <v>85</v>
      </c>
      <c r="O279" s="59" t="str">
        <f>Table5[[#This Row],[Community]]</f>
        <v xml:space="preserve">Savoonga </v>
      </c>
      <c r="P279" s="120" t="s">
        <v>433</v>
      </c>
    </row>
    <row r="280" spans="1:16" x14ac:dyDescent="0.25">
      <c r="A280" s="59" t="str">
        <f>Table1422[[#This Row],[Community]]</f>
        <v xml:space="preserve">Saxman </v>
      </c>
      <c r="B280" s="123">
        <f>Table1422[[#This Row],[IQ1_Average]]</f>
        <v>22076</v>
      </c>
      <c r="C280" s="59" t="str">
        <f>Table5[[#This Row],[Community]]</f>
        <v xml:space="preserve">Saxman </v>
      </c>
      <c r="D280" s="123">
        <f>Table1422[[#This Row],[IQ2_Average]]</f>
        <v>42854.25</v>
      </c>
      <c r="E280" s="59" t="str">
        <f>Table5[[#This Row],[Community]]</f>
        <v xml:space="preserve">Saxman </v>
      </c>
      <c r="F280" s="122">
        <f>Table1422[[#This Row],[IQ3_Average]]</f>
        <v>69827.75</v>
      </c>
      <c r="G280" s="59" t="str">
        <f>Table5[[#This Row],[Community]]</f>
        <v xml:space="preserve">Saxman </v>
      </c>
      <c r="H280" s="121">
        <f>Table1422[[#This Row],[SNAP_Average]]</f>
        <v>0.38125000000000003</v>
      </c>
      <c r="I280" s="59" t="str">
        <f>Table5[[#This Row],[Community]]</f>
        <v xml:space="preserve">Saxman </v>
      </c>
      <c r="J280" s="121">
        <f>Table1422[[#This Row],[Poverty_Average]]</f>
        <v>0.23724999999999999</v>
      </c>
      <c r="K280" s="59" t="str">
        <f>Table5[[#This Row],[Community]]</f>
        <v xml:space="preserve">Saxman </v>
      </c>
      <c r="L280" s="121">
        <f>Table1422[[#This Row],[Full Time Employment_Average]]</f>
        <v>0.5</v>
      </c>
      <c r="M280" s="59" t="str">
        <f>Table5[[#This Row],[Community]]</f>
        <v xml:space="preserve">Saxman </v>
      </c>
      <c r="N280" s="120">
        <f>'Update Information Here'!AL280</f>
        <v>126</v>
      </c>
      <c r="O280" s="59" t="str">
        <f>Table5[[#This Row],[Community]]</f>
        <v xml:space="preserve">Saxman </v>
      </c>
      <c r="P280" s="120" t="s">
        <v>433</v>
      </c>
    </row>
    <row r="281" spans="1:16" x14ac:dyDescent="0.25">
      <c r="A281" s="59" t="str">
        <f>Table1422[[#This Row],[Community]]</f>
        <v xml:space="preserve">Scammon Bay </v>
      </c>
      <c r="B281" s="123">
        <f>Table1422[[#This Row],[IQ1_Average]]</f>
        <v>23157.25</v>
      </c>
      <c r="C281" s="59" t="str">
        <f>Table5[[#This Row],[Community]]</f>
        <v xml:space="preserve">Scammon Bay </v>
      </c>
      <c r="D281" s="123">
        <f>Table1422[[#This Row],[IQ2_Average]]</f>
        <v>40293</v>
      </c>
      <c r="E281" s="59" t="str">
        <f>Table5[[#This Row],[Community]]</f>
        <v xml:space="preserve">Scammon Bay </v>
      </c>
      <c r="F281" s="122">
        <f>Table1422[[#This Row],[IQ3_Average]]</f>
        <v>65266.5</v>
      </c>
      <c r="G281" s="59" t="str">
        <f>Table5[[#This Row],[Community]]</f>
        <v xml:space="preserve">Scammon Bay </v>
      </c>
      <c r="H281" s="121">
        <f>Table1422[[#This Row],[SNAP_Average]]</f>
        <v>0.42225000000000001</v>
      </c>
      <c r="I281" s="59" t="str">
        <f>Table5[[#This Row],[Community]]</f>
        <v xml:space="preserve">Scammon Bay </v>
      </c>
      <c r="J281" s="121">
        <f>Table1422[[#This Row],[Poverty_Average]]</f>
        <v>0.29475000000000001</v>
      </c>
      <c r="K281" s="59" t="str">
        <f>Table5[[#This Row],[Community]]</f>
        <v xml:space="preserve">Scammon Bay </v>
      </c>
      <c r="L281" s="121">
        <f>Table1422[[#This Row],[Full Time Employment_Average]]</f>
        <v>0.10575000000000001</v>
      </c>
      <c r="M281" s="59" t="str">
        <f>Table5[[#This Row],[Community]]</f>
        <v xml:space="preserve">Scammon Bay </v>
      </c>
      <c r="N281" s="120">
        <f>'Update Information Here'!AL281</f>
        <v>73.5</v>
      </c>
      <c r="O281" s="59" t="str">
        <f>Table5[[#This Row],[Community]]</f>
        <v xml:space="preserve">Scammon Bay </v>
      </c>
      <c r="P281" s="120" t="s">
        <v>433</v>
      </c>
    </row>
    <row r="282" spans="1:16" x14ac:dyDescent="0.25">
      <c r="A282" s="59" t="str">
        <f>Table1422[[#This Row],[Community]]</f>
        <v xml:space="preserve">Selawik </v>
      </c>
      <c r="B282" s="123">
        <f>Table1422[[#This Row],[IQ1_Average]]</f>
        <v>25360.5</v>
      </c>
      <c r="C282" s="59" t="str">
        <f>Table5[[#This Row],[Community]]</f>
        <v xml:space="preserve">Selawik </v>
      </c>
      <c r="D282" s="123">
        <f>Table1422[[#This Row],[IQ2_Average]]</f>
        <v>45265.5</v>
      </c>
      <c r="E282" s="59" t="str">
        <f>Table5[[#This Row],[Community]]</f>
        <v xml:space="preserve">Selawik </v>
      </c>
      <c r="F282" s="122">
        <f>Table1422[[#This Row],[IQ3_Average]]</f>
        <v>67750</v>
      </c>
      <c r="G282" s="59" t="str">
        <f>Table5[[#This Row],[Community]]</f>
        <v xml:space="preserve">Selawik </v>
      </c>
      <c r="H282" s="121">
        <f>Table1422[[#This Row],[SNAP_Average]]</f>
        <v>0.52975000000000005</v>
      </c>
      <c r="I282" s="59" t="str">
        <f>Table5[[#This Row],[Community]]</f>
        <v xml:space="preserve">Selawik </v>
      </c>
      <c r="J282" s="121">
        <f>Table1422[[#This Row],[Poverty_Average]]</f>
        <v>0.31900000000000001</v>
      </c>
      <c r="K282" s="59" t="str">
        <f>Table5[[#This Row],[Community]]</f>
        <v xml:space="preserve">Selawik </v>
      </c>
      <c r="L282" s="121">
        <f>Table1422[[#This Row],[Full Time Employment_Average]]</f>
        <v>0.34475</v>
      </c>
      <c r="M282" s="59" t="str">
        <f>Table5[[#This Row],[Community]]</f>
        <v xml:space="preserve">Selawik </v>
      </c>
      <c r="N282" s="120">
        <f>'Update Information Here'!AL282</f>
        <v>85</v>
      </c>
      <c r="O282" s="59" t="str">
        <f>Table5[[#This Row],[Community]]</f>
        <v xml:space="preserve">Selawik </v>
      </c>
      <c r="P282" s="120" t="s">
        <v>433</v>
      </c>
    </row>
    <row r="283" spans="1:16" x14ac:dyDescent="0.25">
      <c r="A283" s="59" t="str">
        <f>Table1422[[#This Row],[Community]]</f>
        <v xml:space="preserve">Seldovia </v>
      </c>
      <c r="B283" s="123">
        <f>Table1422[[#This Row],[IQ1_Average]]</f>
        <v>22901.5</v>
      </c>
      <c r="C283" s="59" t="str">
        <f>Table5[[#This Row],[Community]]</f>
        <v xml:space="preserve">Seldovia </v>
      </c>
      <c r="D283" s="123">
        <f>Table1422[[#This Row],[IQ2_Average]]</f>
        <v>41114.25</v>
      </c>
      <c r="E283" s="59" t="str">
        <f>Table5[[#This Row],[Community]]</f>
        <v xml:space="preserve">Seldovia </v>
      </c>
      <c r="F283" s="122">
        <f>Table1422[[#This Row],[IQ3_Average]]</f>
        <v>61730.75</v>
      </c>
      <c r="G283" s="59" t="str">
        <f>Table5[[#This Row],[Community]]</f>
        <v xml:space="preserve">Seldovia </v>
      </c>
      <c r="H283" s="121">
        <f>Table1422[[#This Row],[SNAP_Average]]</f>
        <v>0.32874999999999999</v>
      </c>
      <c r="I283" s="59" t="str">
        <f>Table5[[#This Row],[Community]]</f>
        <v xml:space="preserve">Seldovia </v>
      </c>
      <c r="J283" s="121">
        <f>Table1422[[#This Row],[Poverty_Average]]</f>
        <v>0.2505</v>
      </c>
      <c r="K283" s="59" t="str">
        <f>Table5[[#This Row],[Community]]</f>
        <v xml:space="preserve">Seldovia </v>
      </c>
      <c r="L283" s="121">
        <f>Table1422[[#This Row],[Full Time Employment_Average]]</f>
        <v>0.47025</v>
      </c>
      <c r="M283" s="59" t="str">
        <f>Table5[[#This Row],[Community]]</f>
        <v xml:space="preserve">Seldovia </v>
      </c>
      <c r="N283" s="120">
        <f>'Update Information Here'!AL283</f>
        <v>77.2</v>
      </c>
      <c r="O283" s="59" t="str">
        <f>Table5[[#This Row],[Community]]</f>
        <v xml:space="preserve">Seldovia </v>
      </c>
      <c r="P283" s="120" t="s">
        <v>433</v>
      </c>
    </row>
    <row r="284" spans="1:16" x14ac:dyDescent="0.25">
      <c r="A284" s="59" t="str">
        <f>Table1422[[#This Row],[Community]]</f>
        <v xml:space="preserve">Seldovia Village  </v>
      </c>
      <c r="B284" s="123">
        <f>Table1422[[#This Row],[IQ1_Average]]</f>
        <v>22437.5</v>
      </c>
      <c r="C284" s="59" t="str">
        <f>Table5[[#This Row],[Community]]</f>
        <v xml:space="preserve">Seldovia Village  </v>
      </c>
      <c r="D284" s="123">
        <f>Table1422[[#This Row],[IQ2_Average]]</f>
        <v>43946.5</v>
      </c>
      <c r="E284" s="59" t="str">
        <f>Table5[[#This Row],[Community]]</f>
        <v xml:space="preserve">Seldovia Village  </v>
      </c>
      <c r="F284" s="122">
        <f>Table1422[[#This Row],[IQ3_Average]]</f>
        <v>64467.25</v>
      </c>
      <c r="G284" s="59" t="str">
        <f>Table5[[#This Row],[Community]]</f>
        <v xml:space="preserve">Seldovia Village  </v>
      </c>
      <c r="H284" s="121">
        <f>Table1422[[#This Row],[SNAP_Average]]</f>
        <v>0.13450000000000001</v>
      </c>
      <c r="I284" s="59" t="str">
        <f>Table5[[#This Row],[Community]]</f>
        <v xml:space="preserve">Seldovia Village  </v>
      </c>
      <c r="J284" s="121">
        <f>Table1422[[#This Row],[Poverty_Average]]</f>
        <v>0.11424999999999999</v>
      </c>
      <c r="K284" s="59" t="str">
        <f>Table5[[#This Row],[Community]]</f>
        <v xml:space="preserve">Seldovia Village  </v>
      </c>
      <c r="L284" s="121">
        <f>Table1422[[#This Row],[Full Time Employment_Average]]</f>
        <v>0.51649999999999996</v>
      </c>
      <c r="M284" s="59" t="str">
        <f>Table5[[#This Row],[Community]]</f>
        <v xml:space="preserve">Seldovia Village  </v>
      </c>
      <c r="N284" s="120">
        <f>'Update Information Here'!AL284</f>
        <v>0</v>
      </c>
      <c r="O284" s="59" t="str">
        <f>Table5[[#This Row],[Community]]</f>
        <v xml:space="preserve">Seldovia Village  </v>
      </c>
      <c r="P284" s="120" t="s">
        <v>432</v>
      </c>
    </row>
    <row r="285" spans="1:16" x14ac:dyDescent="0.25">
      <c r="A285" s="59" t="str">
        <f>Table1422[[#This Row],[Community]]</f>
        <v xml:space="preserve">Seward </v>
      </c>
      <c r="B285" s="123">
        <f>Table1422[[#This Row],[IQ1_Average]]</f>
        <v>19626.5</v>
      </c>
      <c r="C285" s="59" t="str">
        <f>Table5[[#This Row],[Community]]</f>
        <v xml:space="preserve">Seward </v>
      </c>
      <c r="D285" s="123">
        <f>Table1422[[#This Row],[IQ2_Average]]</f>
        <v>44377</v>
      </c>
      <c r="E285" s="59" t="str">
        <f>Table5[[#This Row],[Community]]</f>
        <v xml:space="preserve">Seward </v>
      </c>
      <c r="F285" s="122">
        <f>Table1422[[#This Row],[IQ3_Average]]</f>
        <v>64710.75</v>
      </c>
      <c r="G285" s="59" t="str">
        <f>Table5[[#This Row],[Community]]</f>
        <v xml:space="preserve">Seward </v>
      </c>
      <c r="H285" s="121">
        <f>Table1422[[#This Row],[SNAP_Average]]</f>
        <v>0.20350000000000001</v>
      </c>
      <c r="I285" s="59" t="str">
        <f>Table5[[#This Row],[Community]]</f>
        <v xml:space="preserve">Seward </v>
      </c>
      <c r="J285" s="121">
        <f>Table1422[[#This Row],[Poverty_Average]]</f>
        <v>0.18525000000000003</v>
      </c>
      <c r="K285" s="59" t="str">
        <f>Table5[[#This Row],[Community]]</f>
        <v xml:space="preserve">Seward </v>
      </c>
      <c r="L285" s="121">
        <f>Table1422[[#This Row],[Full Time Employment_Average]]</f>
        <v>0.56566666666666665</v>
      </c>
      <c r="M285" s="59" t="str">
        <f>Table5[[#This Row],[Community]]</f>
        <v xml:space="preserve">Seward </v>
      </c>
      <c r="N285" s="120">
        <f>'Update Information Here'!AL285</f>
        <v>0</v>
      </c>
      <c r="O285" s="59" t="str">
        <f>Table5[[#This Row],[Community]]</f>
        <v xml:space="preserve">Seward </v>
      </c>
      <c r="P285" s="120" t="s">
        <v>432</v>
      </c>
    </row>
    <row r="286" spans="1:16" x14ac:dyDescent="0.25">
      <c r="A286" s="59" t="str">
        <f>Table1422[[#This Row],[Community]]</f>
        <v xml:space="preserve">Shageluk </v>
      </c>
      <c r="B286" s="123">
        <f>Table1422[[#This Row],[IQ1_Average]]</f>
        <v>11713.75</v>
      </c>
      <c r="C286" s="59" t="str">
        <f>Table5[[#This Row],[Community]]</f>
        <v xml:space="preserve">Shageluk </v>
      </c>
      <c r="D286" s="123">
        <f>Table1422[[#This Row],[IQ2_Average]]</f>
        <v>20115</v>
      </c>
      <c r="E286" s="59" t="str">
        <f>Table5[[#This Row],[Community]]</f>
        <v xml:space="preserve">Shageluk </v>
      </c>
      <c r="F286" s="122">
        <f>Table1422[[#This Row],[IQ3_Average]]</f>
        <v>38671</v>
      </c>
      <c r="G286" s="59" t="str">
        <f>Table5[[#This Row],[Community]]</f>
        <v xml:space="preserve">Shageluk </v>
      </c>
      <c r="H286" s="121">
        <f>Table1422[[#This Row],[SNAP_Average]]</f>
        <v>0.41775000000000007</v>
      </c>
      <c r="I286" s="59" t="str">
        <f>Table5[[#This Row],[Community]]</f>
        <v xml:space="preserve">Shageluk </v>
      </c>
      <c r="J286" s="121">
        <f>Table1422[[#This Row],[Poverty_Average]]</f>
        <v>0.35549999999999998</v>
      </c>
      <c r="K286" s="59" t="str">
        <f>Table5[[#This Row],[Community]]</f>
        <v xml:space="preserve">Shageluk </v>
      </c>
      <c r="L286" s="121">
        <f>Table1422[[#This Row],[Full Time Employment_Average]]</f>
        <v>0.42775000000000002</v>
      </c>
      <c r="M286" s="59" t="str">
        <f>Table5[[#This Row],[Community]]</f>
        <v xml:space="preserve">Shageluk </v>
      </c>
      <c r="N286" s="120">
        <f>'Update Information Here'!AL286</f>
        <v>0</v>
      </c>
      <c r="O286" s="59" t="str">
        <f>Table5[[#This Row],[Community]]</f>
        <v xml:space="preserve">Shageluk </v>
      </c>
      <c r="P286" s="120" t="s">
        <v>432</v>
      </c>
    </row>
    <row r="287" spans="1:16" x14ac:dyDescent="0.25">
      <c r="A287" s="59" t="str">
        <f>Table1422[[#This Row],[Community]]</f>
        <v xml:space="preserve">Shaktoolik </v>
      </c>
      <c r="B287" s="123">
        <f>Table1422[[#This Row],[IQ1_Average]]</f>
        <v>22475</v>
      </c>
      <c r="C287" s="59" t="str">
        <f>Table5[[#This Row],[Community]]</f>
        <v xml:space="preserve">Shaktoolik </v>
      </c>
      <c r="D287" s="123">
        <f>Table1422[[#This Row],[IQ2_Average]]</f>
        <v>39187.5</v>
      </c>
      <c r="E287" s="59" t="str">
        <f>Table5[[#This Row],[Community]]</f>
        <v xml:space="preserve">Shaktoolik </v>
      </c>
      <c r="F287" s="122">
        <f>Table1422[[#This Row],[IQ3_Average]]</f>
        <v>59785.75</v>
      </c>
      <c r="G287" s="59" t="str">
        <f>Table5[[#This Row],[Community]]</f>
        <v xml:space="preserve">Shaktoolik </v>
      </c>
      <c r="H287" s="121">
        <f>Table1422[[#This Row],[SNAP_Average]]</f>
        <v>0.28550000000000003</v>
      </c>
      <c r="I287" s="59" t="str">
        <f>Table5[[#This Row],[Community]]</f>
        <v xml:space="preserve">Shaktoolik </v>
      </c>
      <c r="J287" s="121">
        <f>Table1422[[#This Row],[Poverty_Average]]</f>
        <v>0.26074999999999998</v>
      </c>
      <c r="K287" s="59" t="str">
        <f>Table5[[#This Row],[Community]]</f>
        <v xml:space="preserve">Shaktoolik </v>
      </c>
      <c r="L287" s="121">
        <f>Table1422[[#This Row],[Full Time Employment_Average]]</f>
        <v>0.35850000000000004</v>
      </c>
      <c r="M287" s="59" t="str">
        <f>Table5[[#This Row],[Community]]</f>
        <v xml:space="preserve">Shaktoolik </v>
      </c>
      <c r="N287" s="120">
        <f>'Update Information Here'!AL287</f>
        <v>60</v>
      </c>
      <c r="O287" s="59" t="str">
        <f>Table5[[#This Row],[Community]]</f>
        <v xml:space="preserve">Shaktoolik </v>
      </c>
      <c r="P287" s="120" t="s">
        <v>433</v>
      </c>
    </row>
    <row r="288" spans="1:16" x14ac:dyDescent="0.25">
      <c r="A288" s="59" t="str">
        <f>Table1422[[#This Row],[Community]]</f>
        <v xml:space="preserve">Shishmaref </v>
      </c>
      <c r="B288" s="123">
        <f>Table1422[[#This Row],[IQ1_Average]]</f>
        <v>20364.75</v>
      </c>
      <c r="C288" s="59" t="str">
        <f>Table5[[#This Row],[Community]]</f>
        <v xml:space="preserve">Shishmaref </v>
      </c>
      <c r="D288" s="123">
        <f>Table1422[[#This Row],[IQ2_Average]]</f>
        <v>37002.25</v>
      </c>
      <c r="E288" s="59" t="str">
        <f>Table5[[#This Row],[Community]]</f>
        <v xml:space="preserve">Shishmaref </v>
      </c>
      <c r="F288" s="122">
        <f>Table1422[[#This Row],[IQ3_Average]]</f>
        <v>53422</v>
      </c>
      <c r="G288" s="59" t="str">
        <f>Table5[[#This Row],[Community]]</f>
        <v xml:space="preserve">Shishmaref </v>
      </c>
      <c r="H288" s="121">
        <f>Table1422[[#This Row],[SNAP_Average]]</f>
        <v>0.36875000000000002</v>
      </c>
      <c r="I288" s="59" t="str">
        <f>Table5[[#This Row],[Community]]</f>
        <v xml:space="preserve">Shishmaref </v>
      </c>
      <c r="J288" s="121">
        <f>Table1422[[#This Row],[Poverty_Average]]</f>
        <v>0.26125000000000004</v>
      </c>
      <c r="K288" s="59" t="str">
        <f>Table5[[#This Row],[Community]]</f>
        <v xml:space="preserve">Shishmaref </v>
      </c>
      <c r="L288" s="121">
        <f>Table1422[[#This Row],[Full Time Employment_Average]]</f>
        <v>0.33374999999999999</v>
      </c>
      <c r="M288" s="59" t="str">
        <f>Table5[[#This Row],[Community]]</f>
        <v xml:space="preserve">Shishmaref </v>
      </c>
      <c r="N288" s="120">
        <f>'Update Information Here'!AL288</f>
        <v>0</v>
      </c>
      <c r="O288" s="59" t="str">
        <f>Table5[[#This Row],[Community]]</f>
        <v xml:space="preserve">Shishmaref </v>
      </c>
      <c r="P288" s="120" t="s">
        <v>432</v>
      </c>
    </row>
    <row r="289" spans="1:16" x14ac:dyDescent="0.25">
      <c r="A289" s="59" t="str">
        <f>Table1422[[#This Row],[Community]]</f>
        <v xml:space="preserve">Shungnak </v>
      </c>
      <c r="B289" s="123">
        <f>Table1422[[#This Row],[IQ1_Average]]</f>
        <v>23867.75</v>
      </c>
      <c r="C289" s="59" t="str">
        <f>Table5[[#This Row],[Community]]</f>
        <v xml:space="preserve">Shungnak </v>
      </c>
      <c r="D289" s="123">
        <f>Table1422[[#This Row],[IQ2_Average]]</f>
        <v>42306</v>
      </c>
      <c r="E289" s="59" t="str">
        <f>Table5[[#This Row],[Community]]</f>
        <v xml:space="preserve">Shungnak </v>
      </c>
      <c r="F289" s="122">
        <f>Table1422[[#This Row],[IQ3_Average]]</f>
        <v>60440.75</v>
      </c>
      <c r="G289" s="59" t="str">
        <f>Table5[[#This Row],[Community]]</f>
        <v xml:space="preserve">Shungnak </v>
      </c>
      <c r="H289" s="121">
        <f>Table1422[[#This Row],[SNAP_Average]]</f>
        <v>0.41200000000000003</v>
      </c>
      <c r="I289" s="59" t="str">
        <f>Table5[[#This Row],[Community]]</f>
        <v xml:space="preserve">Shungnak </v>
      </c>
      <c r="J289" s="121">
        <f>Table1422[[#This Row],[Poverty_Average]]</f>
        <v>0.23599999999999999</v>
      </c>
      <c r="K289" s="59" t="str">
        <f>Table5[[#This Row],[Community]]</f>
        <v xml:space="preserve">Shungnak </v>
      </c>
      <c r="L289" s="121">
        <f>Table1422[[#This Row],[Full Time Employment_Average]]</f>
        <v>0.29600000000000004</v>
      </c>
      <c r="M289" s="59" t="str">
        <f>Table5[[#This Row],[Community]]</f>
        <v xml:space="preserve">Shungnak </v>
      </c>
      <c r="N289" s="120">
        <f>'Update Information Here'!AL289</f>
        <v>61.2</v>
      </c>
      <c r="O289" s="59" t="str">
        <f>Table5[[#This Row],[Community]]</f>
        <v xml:space="preserve">Shungnak </v>
      </c>
      <c r="P289" s="120" t="s">
        <v>433</v>
      </c>
    </row>
    <row r="290" spans="1:16" x14ac:dyDescent="0.25">
      <c r="A290" s="59" t="str">
        <f>Table1422[[#This Row],[Community]]</f>
        <v xml:space="preserve">Silver Springs  </v>
      </c>
      <c r="B290" s="123">
        <f>Table1422[[#This Row],[IQ1_Average]]</f>
        <v>28152</v>
      </c>
      <c r="C290" s="59" t="str">
        <f>Table5[[#This Row],[Community]]</f>
        <v xml:space="preserve">Silver Springs  </v>
      </c>
      <c r="D290" s="123">
        <f>Table1422[[#This Row],[IQ2_Average]]</f>
        <v>61685</v>
      </c>
      <c r="E290" s="59" t="str">
        <f>Table5[[#This Row],[Community]]</f>
        <v xml:space="preserve">Silver Springs  </v>
      </c>
      <c r="F290" s="122">
        <f>Table1422[[#This Row],[IQ3_Average]]</f>
        <v>91814.666666666672</v>
      </c>
      <c r="G290" s="59" t="str">
        <f>Table5[[#This Row],[Community]]</f>
        <v xml:space="preserve">Silver Springs  </v>
      </c>
      <c r="H290" s="121">
        <f>Table1422[[#This Row],[SNAP_Average]]</f>
        <v>0.34150000000000003</v>
      </c>
      <c r="I290" s="59" t="str">
        <f>Table5[[#This Row],[Community]]</f>
        <v xml:space="preserve">Silver Springs  </v>
      </c>
      <c r="J290" s="121">
        <f>Table1422[[#This Row],[Poverty_Average]]</f>
        <v>0.26975000000000005</v>
      </c>
      <c r="K290" s="59" t="str">
        <f>Table5[[#This Row],[Community]]</f>
        <v xml:space="preserve">Silver Springs  </v>
      </c>
      <c r="L290" s="121">
        <f>Table1422[[#This Row],[Full Time Employment_Average]]</f>
        <v>0.49399999999999999</v>
      </c>
      <c r="M290" s="59" t="str">
        <f>Table5[[#This Row],[Community]]</f>
        <v xml:space="preserve">Silver Springs  </v>
      </c>
      <c r="N290" s="120">
        <f>'Update Information Here'!AL290</f>
        <v>0</v>
      </c>
      <c r="O290" s="59" t="str">
        <f>Table5[[#This Row],[Community]]</f>
        <v xml:space="preserve">Silver Springs  </v>
      </c>
      <c r="P290" s="120" t="s">
        <v>432</v>
      </c>
    </row>
    <row r="291" spans="1:16" x14ac:dyDescent="0.25">
      <c r="A291" s="59" t="str">
        <f>Table1422[[#This Row],[Community]]</f>
        <v xml:space="preserve">Sitka  </v>
      </c>
      <c r="B291" s="123">
        <f>Table1422[[#This Row],[IQ1_Average]]</f>
        <v>23681</v>
      </c>
      <c r="C291" s="59" t="str">
        <f>Table5[[#This Row],[Community]]</f>
        <v xml:space="preserve">Sitka  </v>
      </c>
      <c r="D291" s="123">
        <f>Table1422[[#This Row],[IQ2_Average]]</f>
        <v>40611.75</v>
      </c>
      <c r="E291" s="59" t="str">
        <f>Table5[[#This Row],[Community]]</f>
        <v xml:space="preserve">Sitka  </v>
      </c>
      <c r="F291" s="122">
        <f>Table1422[[#This Row],[IQ3_Average]]</f>
        <v>58303</v>
      </c>
      <c r="G291" s="59" t="str">
        <f>Table5[[#This Row],[Community]]</f>
        <v xml:space="preserve">Sitka  </v>
      </c>
      <c r="H291" s="121">
        <f>Table1422[[#This Row],[SNAP_Average]]</f>
        <v>0.13850000000000001</v>
      </c>
      <c r="I291" s="59" t="str">
        <f>Table5[[#This Row],[Community]]</f>
        <v xml:space="preserve">Sitka  </v>
      </c>
      <c r="J291" s="121">
        <f>Table1422[[#This Row],[Poverty_Average]]</f>
        <v>0.115</v>
      </c>
      <c r="K291" s="59" t="str">
        <f>Table5[[#This Row],[Community]]</f>
        <v xml:space="preserve">Sitka  </v>
      </c>
      <c r="L291" s="121">
        <f>Table1422[[#This Row],[Full Time Employment_Average]]</f>
        <v>0.52300000000000002</v>
      </c>
      <c r="M291" s="59" t="str">
        <f>Table5[[#This Row],[Community]]</f>
        <v xml:space="preserve">Sitka  </v>
      </c>
      <c r="N291" s="120">
        <f>'Update Information Here'!AL291</f>
        <v>0</v>
      </c>
      <c r="O291" s="59" t="str">
        <f>Table5[[#This Row],[Community]]</f>
        <v xml:space="preserve">Sitka  </v>
      </c>
      <c r="P291" s="120" t="s">
        <v>432</v>
      </c>
    </row>
    <row r="292" spans="1:16" x14ac:dyDescent="0.25">
      <c r="A292" s="59" t="str">
        <f>Table1422[[#This Row],[Community]]</f>
        <v xml:space="preserve">Skagway  </v>
      </c>
      <c r="B292" s="123">
        <f>Table1422[[#This Row],[IQ1_Average]]</f>
        <v>32883.5</v>
      </c>
      <c r="C292" s="59" t="str">
        <f>Table5[[#This Row],[Community]]</f>
        <v xml:space="preserve">Skagway  </v>
      </c>
      <c r="D292" s="123">
        <f>Table1422[[#This Row],[IQ2_Average]]</f>
        <v>46214.5</v>
      </c>
      <c r="E292" s="59" t="str">
        <f>Table5[[#This Row],[Community]]</f>
        <v xml:space="preserve">Skagway  </v>
      </c>
      <c r="F292" s="122">
        <f>Table1422[[#This Row],[IQ3_Average]]</f>
        <v>67225</v>
      </c>
      <c r="G292" s="59" t="str">
        <f>Table5[[#This Row],[Community]]</f>
        <v xml:space="preserve">Skagway  </v>
      </c>
      <c r="H292" s="121">
        <f>Table1422[[#This Row],[SNAP_Average]]</f>
        <v>0.183</v>
      </c>
      <c r="I292" s="59" t="str">
        <f>Table5[[#This Row],[Community]]</f>
        <v xml:space="preserve">Skagway  </v>
      </c>
      <c r="J292" s="121">
        <f>Table1422[[#This Row],[Poverty_Average]]</f>
        <v>0.14574999999999999</v>
      </c>
      <c r="K292" s="59" t="str">
        <f>Table5[[#This Row],[Community]]</f>
        <v xml:space="preserve">Skagway  </v>
      </c>
      <c r="L292" s="121">
        <f>Table1422[[#This Row],[Full Time Employment_Average]]</f>
        <v>0.54699999999999993</v>
      </c>
      <c r="M292" s="59" t="str">
        <f>Table5[[#This Row],[Community]]</f>
        <v xml:space="preserve">Skagway  </v>
      </c>
      <c r="N292" s="120">
        <f>'Update Information Here'!AL292</f>
        <v>0</v>
      </c>
      <c r="O292" s="59" t="str">
        <f>Table5[[#This Row],[Community]]</f>
        <v xml:space="preserve">Skagway  </v>
      </c>
      <c r="P292" s="120" t="s">
        <v>432</v>
      </c>
    </row>
    <row r="293" spans="1:16" x14ac:dyDescent="0.25">
      <c r="A293" s="59" t="str">
        <f>Table1422[[#This Row],[Community]]</f>
        <v xml:space="preserve">Skwentna  </v>
      </c>
      <c r="B293" s="123">
        <f>Table1422[[#This Row],[IQ1_Average]]</f>
        <v>12337.666666666666</v>
      </c>
      <c r="C293" s="59" t="str">
        <f>Table5[[#This Row],[Community]]</f>
        <v xml:space="preserve">Skwentna  </v>
      </c>
      <c r="D293" s="123">
        <f>Table1422[[#This Row],[IQ2_Average]]</f>
        <v>26027.5</v>
      </c>
      <c r="E293" s="59" t="str">
        <f>Table5[[#This Row],[Community]]</f>
        <v xml:space="preserve">Skwentna  </v>
      </c>
      <c r="F293" s="122">
        <f>Table1422[[#This Row],[IQ3_Average]]</f>
        <v>58400</v>
      </c>
      <c r="G293" s="59" t="str">
        <f>Table5[[#This Row],[Community]]</f>
        <v xml:space="preserve">Skwentna  </v>
      </c>
      <c r="H293" s="121">
        <f>Table1422[[#This Row],[SNAP_Average]]</f>
        <v>0.11199999999999999</v>
      </c>
      <c r="I293" s="59" t="str">
        <f>Table5[[#This Row],[Community]]</f>
        <v xml:space="preserve">Skwentna  </v>
      </c>
      <c r="J293" s="121">
        <f>Table1422[[#This Row],[Poverty_Average]]</f>
        <v>0.15075</v>
      </c>
      <c r="K293" s="59" t="str">
        <f>Table5[[#This Row],[Community]]</f>
        <v xml:space="preserve">Skwentna  </v>
      </c>
      <c r="L293" s="121">
        <f>Table1422[[#This Row],[Full Time Employment_Average]]</f>
        <v>0.47099999999999997</v>
      </c>
      <c r="M293" s="59" t="str">
        <f>Table5[[#This Row],[Community]]</f>
        <v xml:space="preserve">Skwentna  </v>
      </c>
      <c r="N293" s="120">
        <f>'Update Information Here'!AL293</f>
        <v>0</v>
      </c>
      <c r="O293" s="59" t="str">
        <f>Table5[[#This Row],[Community]]</f>
        <v xml:space="preserve">Skwentna  </v>
      </c>
      <c r="P293" s="120" t="s">
        <v>432</v>
      </c>
    </row>
    <row r="294" spans="1:16" x14ac:dyDescent="0.25">
      <c r="A294" s="59" t="str">
        <f>Table1422[[#This Row],[Community]]</f>
        <v xml:space="preserve">Slana  </v>
      </c>
      <c r="B294" s="123">
        <f>Table1422[[#This Row],[IQ1_Average]]</f>
        <v>36187.5</v>
      </c>
      <c r="C294" s="59" t="str">
        <f>Table5[[#This Row],[Community]]</f>
        <v xml:space="preserve">Slana  </v>
      </c>
      <c r="D294" s="123">
        <f>Table1422[[#This Row],[IQ2_Average]]</f>
        <v>55916.5</v>
      </c>
      <c r="E294" s="59" t="str">
        <f>Table5[[#This Row],[Community]]</f>
        <v xml:space="preserve">Slana  </v>
      </c>
      <c r="F294" s="122">
        <f>Table1422[[#This Row],[IQ3_Average]]</f>
        <v>70818</v>
      </c>
      <c r="G294" s="59" t="str">
        <f>Table5[[#This Row],[Community]]</f>
        <v xml:space="preserve">Slana  </v>
      </c>
      <c r="H294" s="121">
        <f>Table1422[[#This Row],[SNAP_Average]]</f>
        <v>0.15066666666666667</v>
      </c>
      <c r="I294" s="59" t="str">
        <f>Table5[[#This Row],[Community]]</f>
        <v xml:space="preserve">Slana  </v>
      </c>
      <c r="J294" s="121">
        <f>Table1422[[#This Row],[Poverty_Average]]</f>
        <v>0.33866666666666667</v>
      </c>
      <c r="K294" s="59" t="str">
        <f>Table5[[#This Row],[Community]]</f>
        <v xml:space="preserve">Slana  </v>
      </c>
      <c r="L294" s="121">
        <f>Table1422[[#This Row],[Full Time Employment_Average]]</f>
        <v>0.32</v>
      </c>
      <c r="M294" s="59" t="str">
        <f>Table5[[#This Row],[Community]]</f>
        <v xml:space="preserve">Slana  </v>
      </c>
      <c r="N294" s="120">
        <f>'Update Information Here'!AL294</f>
        <v>0</v>
      </c>
      <c r="O294" s="59" t="str">
        <f>Table5[[#This Row],[Community]]</f>
        <v xml:space="preserve">Slana  </v>
      </c>
      <c r="P294" s="120" t="s">
        <v>432</v>
      </c>
    </row>
    <row r="295" spans="1:16" x14ac:dyDescent="0.25">
      <c r="A295" s="59" t="str">
        <f>Table1422[[#This Row],[Community]]</f>
        <v xml:space="preserve">Sleetmute  </v>
      </c>
      <c r="B295" s="123">
        <f>Table1422[[#This Row],[IQ1_Average]]</f>
        <v>31850.333333333332</v>
      </c>
      <c r="C295" s="59" t="str">
        <f>Table5[[#This Row],[Community]]</f>
        <v xml:space="preserve">Sleetmute  </v>
      </c>
      <c r="D295" s="123">
        <f>Table1422[[#This Row],[IQ2_Average]]</f>
        <v>47467.75</v>
      </c>
      <c r="E295" s="59" t="str">
        <f>Table5[[#This Row],[Community]]</f>
        <v xml:space="preserve">Sleetmute  </v>
      </c>
      <c r="F295" s="122">
        <f>Table1422[[#This Row],[IQ3_Average]]</f>
        <v>81709</v>
      </c>
      <c r="G295" s="59" t="str">
        <f>Table5[[#This Row],[Community]]</f>
        <v xml:space="preserve">Sleetmute  </v>
      </c>
      <c r="H295" s="121">
        <f>Table1422[[#This Row],[SNAP_Average]]</f>
        <v>0.33833333333333337</v>
      </c>
      <c r="I295" s="59" t="str">
        <f>Table5[[#This Row],[Community]]</f>
        <v xml:space="preserve">Sleetmute  </v>
      </c>
      <c r="J295" s="121">
        <f>Table1422[[#This Row],[Poverty_Average]]</f>
        <v>0.26100000000000001</v>
      </c>
      <c r="K295" s="59" t="str">
        <f>Table5[[#This Row],[Community]]</f>
        <v xml:space="preserve">Sleetmute  </v>
      </c>
      <c r="L295" s="121">
        <f>Table1422[[#This Row],[Full Time Employment_Average]]</f>
        <v>0.13900000000000001</v>
      </c>
      <c r="M295" s="59" t="str">
        <f>Table5[[#This Row],[Community]]</f>
        <v xml:space="preserve">Sleetmute  </v>
      </c>
      <c r="N295" s="120">
        <f>'Update Information Here'!AL295</f>
        <v>156</v>
      </c>
      <c r="O295" s="59" t="str">
        <f>Table5[[#This Row],[Community]]</f>
        <v xml:space="preserve">Sleetmute  </v>
      </c>
      <c r="P295" s="120" t="s">
        <v>433</v>
      </c>
    </row>
    <row r="296" spans="1:16" x14ac:dyDescent="0.25">
      <c r="A296" s="59" t="str">
        <f>Table1422[[#This Row],[Community]]</f>
        <v xml:space="preserve">Soldotna </v>
      </c>
      <c r="B296" s="123">
        <f>Table1422[[#This Row],[IQ1_Average]]</f>
        <v>33110.5</v>
      </c>
      <c r="C296" s="59" t="str">
        <f>Table5[[#This Row],[Community]]</f>
        <v xml:space="preserve">Soldotna </v>
      </c>
      <c r="D296" s="123">
        <f>Table1422[[#This Row],[IQ2_Average]]</f>
        <v>57463.5</v>
      </c>
      <c r="E296" s="59" t="str">
        <f>Table5[[#This Row],[Community]]</f>
        <v xml:space="preserve">Soldotna </v>
      </c>
      <c r="F296" s="122">
        <f>Table1422[[#This Row],[IQ3_Average]]</f>
        <v>78810.5</v>
      </c>
      <c r="G296" s="59" t="str">
        <f>Table5[[#This Row],[Community]]</f>
        <v xml:space="preserve">Soldotna </v>
      </c>
      <c r="H296" s="121">
        <f>Table1422[[#This Row],[SNAP_Average]]</f>
        <v>0.17100000000000001</v>
      </c>
      <c r="I296" s="59" t="str">
        <f>Table5[[#This Row],[Community]]</f>
        <v xml:space="preserve">Soldotna </v>
      </c>
      <c r="J296" s="121">
        <f>Table1422[[#This Row],[Poverty_Average]]</f>
        <v>0.11499999999999999</v>
      </c>
      <c r="K296" s="59" t="str">
        <f>Table5[[#This Row],[Community]]</f>
        <v xml:space="preserve">Soldotna </v>
      </c>
      <c r="L296" s="121">
        <f>Table1422[[#This Row],[Full Time Employment_Average]]</f>
        <v>0.51550000000000007</v>
      </c>
      <c r="M296" s="59" t="str">
        <f>Table5[[#This Row],[Community]]</f>
        <v xml:space="preserve">Soldotna </v>
      </c>
      <c r="N296" s="120">
        <f>'Update Information Here'!AL296</f>
        <v>0</v>
      </c>
      <c r="O296" s="59" t="str">
        <f>Table5[[#This Row],[Community]]</f>
        <v xml:space="preserve">Soldotna </v>
      </c>
      <c r="P296" s="120" t="s">
        <v>432</v>
      </c>
    </row>
    <row r="297" spans="1:16" x14ac:dyDescent="0.25">
      <c r="A297" s="59" t="str">
        <f>Table1422[[#This Row],[Community]]</f>
        <v xml:space="preserve">South Naknek  </v>
      </c>
      <c r="B297" s="123">
        <f>Table1422[[#This Row],[IQ1_Average]]</f>
        <v>27543</v>
      </c>
      <c r="C297" s="59" t="str">
        <f>Table5[[#This Row],[Community]]</f>
        <v xml:space="preserve">South Naknek  </v>
      </c>
      <c r="D297" s="123">
        <f>Table1422[[#This Row],[IQ2_Average]]</f>
        <v>38708.333333333336</v>
      </c>
      <c r="E297" s="59" t="str">
        <f>Table5[[#This Row],[Community]]</f>
        <v xml:space="preserve">South Naknek  </v>
      </c>
      <c r="F297" s="122">
        <f>Table1422[[#This Row],[IQ3_Average]]</f>
        <v>74750</v>
      </c>
      <c r="G297" s="59" t="str">
        <f>Table5[[#This Row],[Community]]</f>
        <v xml:space="preserve">South Naknek  </v>
      </c>
      <c r="H297" s="121">
        <f>Table1422[[#This Row],[SNAP_Average]]</f>
        <v>0.14450000000000002</v>
      </c>
      <c r="I297" s="59" t="str">
        <f>Table5[[#This Row],[Community]]</f>
        <v xml:space="preserve">South Naknek  </v>
      </c>
      <c r="J297" s="121">
        <f>Table1422[[#This Row],[Poverty_Average]]</f>
        <v>0.13974999999999999</v>
      </c>
      <c r="K297" s="59" t="str">
        <f>Table5[[#This Row],[Community]]</f>
        <v xml:space="preserve">South Naknek  </v>
      </c>
      <c r="L297" s="121">
        <f>Table1422[[#This Row],[Full Time Employment_Average]]</f>
        <v>0.33024999999999993</v>
      </c>
      <c r="M297" s="59" t="str">
        <f>Table5[[#This Row],[Community]]</f>
        <v xml:space="preserve">South Naknek  </v>
      </c>
      <c r="N297" s="120">
        <f>'Update Information Here'!AL297</f>
        <v>90</v>
      </c>
      <c r="O297" s="59" t="str">
        <f>Table5[[#This Row],[Community]]</f>
        <v xml:space="preserve">South Naknek  </v>
      </c>
      <c r="P297" s="120" t="s">
        <v>433</v>
      </c>
    </row>
    <row r="298" spans="1:16" x14ac:dyDescent="0.25">
      <c r="A298" s="59" t="str">
        <f>Table1422[[#This Row],[Community]]</f>
        <v xml:space="preserve">South Van Horn  </v>
      </c>
      <c r="B298" s="123">
        <f>Table1422[[#This Row],[IQ1_Average]]</f>
        <v>25661</v>
      </c>
      <c r="C298" s="59" t="str">
        <f>Table5[[#This Row],[Community]]</f>
        <v xml:space="preserve">South Van Horn  </v>
      </c>
      <c r="D298" s="123">
        <f>Table1422[[#This Row],[IQ2_Average]]</f>
        <v>39416.75</v>
      </c>
      <c r="E298" s="59" t="str">
        <f>Table5[[#This Row],[Community]]</f>
        <v xml:space="preserve">South Van Horn  </v>
      </c>
      <c r="F298" s="122">
        <f>Table1422[[#This Row],[IQ3_Average]]</f>
        <v>58654.5</v>
      </c>
      <c r="G298" s="59" t="str">
        <f>Table5[[#This Row],[Community]]</f>
        <v xml:space="preserve">South Van Horn  </v>
      </c>
      <c r="H298" s="121">
        <f>Table1422[[#This Row],[SNAP_Average]]</f>
        <v>0.22233333333333336</v>
      </c>
      <c r="I298" s="59" t="str">
        <f>Table5[[#This Row],[Community]]</f>
        <v xml:space="preserve">South Van Horn  </v>
      </c>
      <c r="J298" s="121">
        <f>Table1422[[#This Row],[Poverty_Average]]</f>
        <v>0.14900000000000002</v>
      </c>
      <c r="K298" s="59" t="str">
        <f>Table5[[#This Row],[Community]]</f>
        <v xml:space="preserve">South Van Horn  </v>
      </c>
      <c r="L298" s="121">
        <f>Table1422[[#This Row],[Full Time Employment_Average]]</f>
        <v>0.63366666666666671</v>
      </c>
      <c r="M298" s="59" t="str">
        <f>Table5[[#This Row],[Community]]</f>
        <v xml:space="preserve">South Van Horn  </v>
      </c>
      <c r="N298" s="120">
        <f>'Update Information Here'!AL298</f>
        <v>0</v>
      </c>
      <c r="O298" s="59" t="str">
        <f>Table5[[#This Row],[Community]]</f>
        <v xml:space="preserve">South Van Horn  </v>
      </c>
      <c r="P298" s="120" t="s">
        <v>432</v>
      </c>
    </row>
    <row r="299" spans="1:16" x14ac:dyDescent="0.25">
      <c r="A299" s="59" t="str">
        <f>Table1422[[#This Row],[Community]]</f>
        <v xml:space="preserve">St. George </v>
      </c>
      <c r="B299" s="123">
        <f>Table1422[[#This Row],[IQ1_Average]]</f>
        <v>45333</v>
      </c>
      <c r="C299" s="59" t="str">
        <f>Table5[[#This Row],[Community]]</f>
        <v xml:space="preserve">St. George </v>
      </c>
      <c r="D299" s="123">
        <f>Table1422[[#This Row],[IQ2_Average]]</f>
        <v>50250</v>
      </c>
      <c r="E299" s="59" t="str">
        <f>Table5[[#This Row],[Community]]</f>
        <v xml:space="preserve">St. George </v>
      </c>
      <c r="F299" s="122">
        <f>Table1422[[#This Row],[IQ3_Average]]</f>
        <v>74375</v>
      </c>
      <c r="G299" s="59" t="str">
        <f>Table5[[#This Row],[Community]]</f>
        <v xml:space="preserve">St. George </v>
      </c>
      <c r="H299" s="121">
        <f>Table1422[[#This Row],[SNAP_Average]]</f>
        <v>0.15325</v>
      </c>
      <c r="I299" s="59" t="str">
        <f>Table5[[#This Row],[Community]]</f>
        <v xml:space="preserve">St. George </v>
      </c>
      <c r="J299" s="121">
        <f>Table1422[[#This Row],[Poverty_Average]]</f>
        <v>0.13475000000000001</v>
      </c>
      <c r="K299" s="59" t="str">
        <f>Table5[[#This Row],[Community]]</f>
        <v xml:space="preserve">St. George </v>
      </c>
      <c r="L299" s="121">
        <f>Table1422[[#This Row],[Full Time Employment_Average]]</f>
        <v>0.31974999999999998</v>
      </c>
      <c r="M299" s="59" t="str">
        <f>Table5[[#This Row],[Community]]</f>
        <v xml:space="preserve">St. George </v>
      </c>
      <c r="N299" s="120">
        <f>'Update Information Here'!AL299</f>
        <v>0</v>
      </c>
      <c r="O299" s="59" t="str">
        <f>Table5[[#This Row],[Community]]</f>
        <v xml:space="preserve">St. George </v>
      </c>
      <c r="P299" s="120" t="s">
        <v>432</v>
      </c>
    </row>
    <row r="300" spans="1:16" x14ac:dyDescent="0.25">
      <c r="A300" s="59" t="str">
        <f>Table1422[[#This Row],[Community]]</f>
        <v xml:space="preserve">St. Mary's </v>
      </c>
      <c r="B300" s="123">
        <f>Table1422[[#This Row],[IQ1_Average]]</f>
        <v>20756.25</v>
      </c>
      <c r="C300" s="59" t="str">
        <f>Table5[[#This Row],[Community]]</f>
        <v xml:space="preserve">St. Mary's </v>
      </c>
      <c r="D300" s="123">
        <f>Table1422[[#This Row],[IQ2_Average]]</f>
        <v>37349.25</v>
      </c>
      <c r="E300" s="59" t="str">
        <f>Table5[[#This Row],[Community]]</f>
        <v xml:space="preserve">St. Mary's </v>
      </c>
      <c r="F300" s="122">
        <f>Table1422[[#This Row],[IQ3_Average]]</f>
        <v>57220</v>
      </c>
      <c r="G300" s="59" t="str">
        <f>Table5[[#This Row],[Community]]</f>
        <v xml:space="preserve">St. Mary's </v>
      </c>
      <c r="H300" s="121">
        <f>Table1422[[#This Row],[SNAP_Average]]</f>
        <v>0.21799999999999997</v>
      </c>
      <c r="I300" s="59" t="str">
        <f>Table5[[#This Row],[Community]]</f>
        <v xml:space="preserve">St. Mary's </v>
      </c>
      <c r="J300" s="121">
        <f>Table1422[[#This Row],[Poverty_Average]]</f>
        <v>0.12924999999999998</v>
      </c>
      <c r="K300" s="59" t="str">
        <f>Table5[[#This Row],[Community]]</f>
        <v xml:space="preserve">St. Mary's </v>
      </c>
      <c r="L300" s="121">
        <f>Table1422[[#This Row],[Full Time Employment_Average]]</f>
        <v>0.26100000000000001</v>
      </c>
      <c r="M300" s="59" t="str">
        <f>Table5[[#This Row],[Community]]</f>
        <v xml:space="preserve">St. Mary's </v>
      </c>
      <c r="N300" s="120">
        <f>'Update Information Here'!AL300</f>
        <v>111</v>
      </c>
      <c r="O300" s="59" t="str">
        <f>Table5[[#This Row],[Community]]</f>
        <v xml:space="preserve">St. Mary's </v>
      </c>
      <c r="P300" s="120" t="s">
        <v>433</v>
      </c>
    </row>
    <row r="301" spans="1:16" x14ac:dyDescent="0.25">
      <c r="A301" s="59" t="str">
        <f>Table1422[[#This Row],[Community]]</f>
        <v xml:space="preserve">St. Michael </v>
      </c>
      <c r="B301" s="123">
        <f>Table1422[[#This Row],[IQ1_Average]]</f>
        <v>21106.5</v>
      </c>
      <c r="C301" s="59" t="str">
        <f>Table5[[#This Row],[Community]]</f>
        <v xml:space="preserve">St. Michael </v>
      </c>
      <c r="D301" s="123">
        <f>Table1422[[#This Row],[IQ2_Average]]</f>
        <v>37668.75</v>
      </c>
      <c r="E301" s="59" t="str">
        <f>Table5[[#This Row],[Community]]</f>
        <v xml:space="preserve">St. Michael </v>
      </c>
      <c r="F301" s="122">
        <f>Table1422[[#This Row],[IQ3_Average]]</f>
        <v>64239.75</v>
      </c>
      <c r="G301" s="59" t="str">
        <f>Table5[[#This Row],[Community]]</f>
        <v xml:space="preserve">St. Michael </v>
      </c>
      <c r="H301" s="121">
        <f>Table1422[[#This Row],[SNAP_Average]]</f>
        <v>0.43775000000000003</v>
      </c>
      <c r="I301" s="59" t="str">
        <f>Table5[[#This Row],[Community]]</f>
        <v xml:space="preserve">St. Michael </v>
      </c>
      <c r="J301" s="121">
        <f>Table1422[[#This Row],[Poverty_Average]]</f>
        <v>0.25850000000000001</v>
      </c>
      <c r="K301" s="59" t="str">
        <f>Table5[[#This Row],[Community]]</f>
        <v xml:space="preserve">St. Michael </v>
      </c>
      <c r="L301" s="121">
        <f>Table1422[[#This Row],[Full Time Employment_Average]]</f>
        <v>0.36975000000000002</v>
      </c>
      <c r="M301" s="59" t="str">
        <f>Table5[[#This Row],[Community]]</f>
        <v xml:space="preserve">St. Michael </v>
      </c>
      <c r="N301" s="120">
        <f>'Update Information Here'!AL301</f>
        <v>162.5</v>
      </c>
      <c r="O301" s="59" t="str">
        <f>Table5[[#This Row],[Community]]</f>
        <v xml:space="preserve">St. Michael </v>
      </c>
      <c r="P301" s="120" t="s">
        <v>433</v>
      </c>
    </row>
    <row r="302" spans="1:16" x14ac:dyDescent="0.25">
      <c r="A302" s="59" t="str">
        <f>Table1422[[#This Row],[Community]]</f>
        <v xml:space="preserve">St. Paul </v>
      </c>
      <c r="B302" s="123">
        <f>Table1422[[#This Row],[IQ1_Average]]</f>
        <v>23823</v>
      </c>
      <c r="C302" s="59" t="str">
        <f>Table5[[#This Row],[Community]]</f>
        <v xml:space="preserve">St. Paul </v>
      </c>
      <c r="D302" s="123">
        <f>Table1422[[#This Row],[IQ2_Average]]</f>
        <v>40763</v>
      </c>
      <c r="E302" s="59" t="str">
        <f>Table5[[#This Row],[Community]]</f>
        <v xml:space="preserve">St. Paul </v>
      </c>
      <c r="F302" s="122">
        <f>Table1422[[#This Row],[IQ3_Average]]</f>
        <v>69106</v>
      </c>
      <c r="G302" s="59" t="str">
        <f>Table5[[#This Row],[Community]]</f>
        <v xml:space="preserve">St. Paul </v>
      </c>
      <c r="H302" s="121">
        <f>Table1422[[#This Row],[SNAP_Average]]</f>
        <v>0.26450000000000001</v>
      </c>
      <c r="I302" s="59" t="str">
        <f>Table5[[#This Row],[Community]]</f>
        <v xml:space="preserve">St. Paul </v>
      </c>
      <c r="J302" s="121">
        <f>Table1422[[#This Row],[Poverty_Average]]</f>
        <v>0.158</v>
      </c>
      <c r="K302" s="59" t="str">
        <f>Table5[[#This Row],[Community]]</f>
        <v xml:space="preserve">St. Paul </v>
      </c>
      <c r="L302" s="121">
        <f>Table1422[[#This Row],[Full Time Employment_Average]]</f>
        <v>0.69625000000000004</v>
      </c>
      <c r="M302" s="59" t="str">
        <f>Table5[[#This Row],[Community]]</f>
        <v xml:space="preserve">St. Paul </v>
      </c>
      <c r="N302" s="120">
        <f>'Update Information Here'!AL302</f>
        <v>0</v>
      </c>
      <c r="O302" s="59" t="str">
        <f>Table5[[#This Row],[Community]]</f>
        <v xml:space="preserve">St. Paul </v>
      </c>
      <c r="P302" s="120" t="s">
        <v>433</v>
      </c>
    </row>
    <row r="303" spans="1:16" x14ac:dyDescent="0.25">
      <c r="A303" s="59" t="str">
        <f>Table1422[[#This Row],[Community]]</f>
        <v xml:space="preserve">Stebbins </v>
      </c>
      <c r="B303" s="123">
        <f>Table1422[[#This Row],[IQ1_Average]]</f>
        <v>21177.666666666668</v>
      </c>
      <c r="C303" s="59" t="str">
        <f>Table5[[#This Row],[Community]]</f>
        <v xml:space="preserve">Stebbins </v>
      </c>
      <c r="D303" s="123">
        <f>Table1422[[#This Row],[IQ2_Average]]</f>
        <v>36122.5</v>
      </c>
      <c r="E303" s="59" t="str">
        <f>Table5[[#This Row],[Community]]</f>
        <v xml:space="preserve">Stebbins </v>
      </c>
      <c r="F303" s="122">
        <f>Table1422[[#This Row],[IQ3_Average]]</f>
        <v>52926.25</v>
      </c>
      <c r="G303" s="59" t="str">
        <f>Table5[[#This Row],[Community]]</f>
        <v xml:space="preserve">Stebbins </v>
      </c>
      <c r="H303" s="121">
        <f>Table1422[[#This Row],[SNAP_Average]]</f>
        <v>0.43575000000000003</v>
      </c>
      <c r="I303" s="59" t="str">
        <f>Table5[[#This Row],[Community]]</f>
        <v xml:space="preserve">Stebbins </v>
      </c>
      <c r="J303" s="121">
        <f>Table1422[[#This Row],[Poverty_Average]]</f>
        <v>0.30724999999999997</v>
      </c>
      <c r="K303" s="59" t="str">
        <f>Table5[[#This Row],[Community]]</f>
        <v xml:space="preserve">Stebbins </v>
      </c>
      <c r="L303" s="121">
        <f>Table1422[[#This Row],[Full Time Employment_Average]]</f>
        <v>0.2195</v>
      </c>
      <c r="M303" s="59" t="str">
        <f>Table5[[#This Row],[Community]]</f>
        <v xml:space="preserve">Stebbins </v>
      </c>
      <c r="N303" s="120">
        <f>'Update Information Here'!AL303</f>
        <v>0</v>
      </c>
      <c r="O303" s="59" t="str">
        <f>Table5[[#This Row],[Community]]</f>
        <v xml:space="preserve">Stebbins </v>
      </c>
      <c r="P303" s="120" t="s">
        <v>432</v>
      </c>
    </row>
    <row r="304" spans="1:16" x14ac:dyDescent="0.25">
      <c r="A304" s="59" t="str">
        <f>Table1422[[#This Row],[Community]]</f>
        <v xml:space="preserve">Steele Creek  </v>
      </c>
      <c r="B304" s="123">
        <f>Table1422[[#This Row],[IQ1_Average]]</f>
        <v>37701</v>
      </c>
      <c r="C304" s="59" t="str">
        <f>Table5[[#This Row],[Community]]</f>
        <v xml:space="preserve">Steele Creek  </v>
      </c>
      <c r="D304" s="123">
        <f>Table1422[[#This Row],[IQ2_Average]]</f>
        <v>64192.75</v>
      </c>
      <c r="E304" s="59" t="str">
        <f>Table5[[#This Row],[Community]]</f>
        <v xml:space="preserve">Steele Creek  </v>
      </c>
      <c r="F304" s="122">
        <f>Table1422[[#This Row],[IQ3_Average]]</f>
        <v>87345</v>
      </c>
      <c r="G304" s="59" t="str">
        <f>Table5[[#This Row],[Community]]</f>
        <v xml:space="preserve">Steele Creek  </v>
      </c>
      <c r="H304" s="121">
        <f>Table1422[[#This Row],[SNAP_Average]]</f>
        <v>0.16775000000000001</v>
      </c>
      <c r="I304" s="59" t="str">
        <f>Table5[[#This Row],[Community]]</f>
        <v xml:space="preserve">Steele Creek  </v>
      </c>
      <c r="J304" s="121">
        <f>Table1422[[#This Row],[Poverty_Average]]</f>
        <v>0.10425</v>
      </c>
      <c r="K304" s="59" t="str">
        <f>Table5[[#This Row],[Community]]</f>
        <v xml:space="preserve">Steele Creek  </v>
      </c>
      <c r="L304" s="121">
        <f>Table1422[[#This Row],[Full Time Employment_Average]]</f>
        <v>0.5575</v>
      </c>
      <c r="M304" s="59" t="str">
        <f>Table5[[#This Row],[Community]]</f>
        <v xml:space="preserve">Steele Creek  </v>
      </c>
      <c r="N304" s="120">
        <f>'Update Information Here'!AL304</f>
        <v>0</v>
      </c>
      <c r="O304" s="59" t="str">
        <f>Table5[[#This Row],[Community]]</f>
        <v xml:space="preserve">Steele Creek  </v>
      </c>
      <c r="P304" s="120" t="s">
        <v>432</v>
      </c>
    </row>
    <row r="305" spans="1:16" x14ac:dyDescent="0.25">
      <c r="A305" s="59" t="str">
        <f>Table1422[[#This Row],[Community]]</f>
        <v xml:space="preserve">Sterling  </v>
      </c>
      <c r="B305" s="123">
        <f>Table1422[[#This Row],[IQ1_Average]]</f>
        <v>32456.75</v>
      </c>
      <c r="C305" s="59" t="str">
        <f>Table5[[#This Row],[Community]]</f>
        <v xml:space="preserve">Sterling  </v>
      </c>
      <c r="D305" s="123">
        <f>Table1422[[#This Row],[IQ2_Average]]</f>
        <v>66597</v>
      </c>
      <c r="E305" s="59" t="str">
        <f>Table5[[#This Row],[Community]]</f>
        <v xml:space="preserve">Sterling  </v>
      </c>
      <c r="F305" s="122">
        <f>Table1422[[#This Row],[IQ3_Average]]</f>
        <v>94726.25</v>
      </c>
      <c r="G305" s="59" t="str">
        <f>Table5[[#This Row],[Community]]</f>
        <v xml:space="preserve">Sterling  </v>
      </c>
      <c r="H305" s="121">
        <f>Table1422[[#This Row],[SNAP_Average]]</f>
        <v>4.8250000000000001E-2</v>
      </c>
      <c r="I305" s="59" t="str">
        <f>Table5[[#This Row],[Community]]</f>
        <v xml:space="preserve">Sterling  </v>
      </c>
      <c r="J305" s="121">
        <f>Table1422[[#This Row],[Poverty_Average]]</f>
        <v>9.6000000000000002E-2</v>
      </c>
      <c r="K305" s="59" t="str">
        <f>Table5[[#This Row],[Community]]</f>
        <v xml:space="preserve">Sterling  </v>
      </c>
      <c r="L305" s="121">
        <f>Table1422[[#This Row],[Full Time Employment_Average]]</f>
        <v>0.55449999999999999</v>
      </c>
      <c r="M305" s="59" t="str">
        <f>Table5[[#This Row],[Community]]</f>
        <v xml:space="preserve">Sterling  </v>
      </c>
      <c r="N305" s="120">
        <f>'Update Information Here'!AL305</f>
        <v>0</v>
      </c>
      <c r="O305" s="59" t="str">
        <f>Table5[[#This Row],[Community]]</f>
        <v xml:space="preserve">Sterling  </v>
      </c>
      <c r="P305" s="120" t="s">
        <v>432</v>
      </c>
    </row>
    <row r="306" spans="1:16" x14ac:dyDescent="0.25">
      <c r="A306" s="59" t="str">
        <f>Table1422[[#This Row],[Community]]</f>
        <v xml:space="preserve">Stevens Village  </v>
      </c>
      <c r="B306" s="123">
        <f>Table1422[[#This Row],[IQ1_Average]]</f>
        <v>16516</v>
      </c>
      <c r="C306" s="59" t="str">
        <f>Table5[[#This Row],[Community]]</f>
        <v xml:space="preserve">Stevens Village  </v>
      </c>
      <c r="D306" s="123">
        <f>Table1422[[#This Row],[IQ2_Average]]</f>
        <v>35633</v>
      </c>
      <c r="E306" s="59" t="str">
        <f>Table5[[#This Row],[Community]]</f>
        <v xml:space="preserve">Stevens Village  </v>
      </c>
      <c r="F306" s="122">
        <f>Table1422[[#This Row],[IQ3_Average]]</f>
        <v>52375</v>
      </c>
      <c r="G306" s="59" t="str">
        <f>Table5[[#This Row],[Community]]</f>
        <v xml:space="preserve">Stevens Village  </v>
      </c>
      <c r="H306" s="121">
        <f>Table1422[[#This Row],[SNAP_Average]]</f>
        <v>0.56174999999999997</v>
      </c>
      <c r="I306" s="59" t="str">
        <f>Table5[[#This Row],[Community]]</f>
        <v xml:space="preserve">Stevens Village  </v>
      </c>
      <c r="J306" s="121">
        <f>Table1422[[#This Row],[Poverty_Average]]</f>
        <v>0.58050000000000002</v>
      </c>
      <c r="K306" s="59" t="str">
        <f>Table5[[#This Row],[Community]]</f>
        <v xml:space="preserve">Stevens Village  </v>
      </c>
      <c r="L306" s="121">
        <f>Table1422[[#This Row],[Full Time Employment_Average]]</f>
        <v>1.1333333333333334E-2</v>
      </c>
      <c r="M306" s="59" t="str">
        <f>Table5[[#This Row],[Community]]</f>
        <v xml:space="preserve">Stevens Village  </v>
      </c>
      <c r="N306" s="120">
        <f>'Update Information Here'!AL306</f>
        <v>0</v>
      </c>
      <c r="O306" s="59" t="str">
        <f>Table5[[#This Row],[Community]]</f>
        <v xml:space="preserve">Stevens Village  </v>
      </c>
      <c r="P306" s="120" t="s">
        <v>432</v>
      </c>
    </row>
    <row r="307" spans="1:16" x14ac:dyDescent="0.25">
      <c r="A307" s="59" t="str">
        <f>Table1422[[#This Row],[Community]]</f>
        <v xml:space="preserve">Stony River  </v>
      </c>
      <c r="B307" s="123">
        <f>Table1422[[#This Row],[IQ1_Average]]</f>
        <v>18375</v>
      </c>
      <c r="C307" s="59" t="str">
        <f>Table5[[#This Row],[Community]]</f>
        <v xml:space="preserve">Stony River  </v>
      </c>
      <c r="D307" s="123">
        <f>Table1422[[#This Row],[IQ2_Average]]</f>
        <v>21333.333333333332</v>
      </c>
      <c r="E307" s="59" t="str">
        <f>Table5[[#This Row],[Community]]</f>
        <v xml:space="preserve">Stony River  </v>
      </c>
      <c r="F307" s="122">
        <f>Table1422[[#This Row],[IQ3_Average]]</f>
        <v>34916.666666666664</v>
      </c>
      <c r="G307" s="59" t="str">
        <f>Table5[[#This Row],[Community]]</f>
        <v xml:space="preserve">Stony River  </v>
      </c>
      <c r="H307" s="121">
        <f>Table1422[[#This Row],[SNAP_Average]]</f>
        <v>0.41449999999999998</v>
      </c>
      <c r="I307" s="59" t="str">
        <f>Table5[[#This Row],[Community]]</f>
        <v xml:space="preserve">Stony River  </v>
      </c>
      <c r="J307" s="121">
        <f>Table1422[[#This Row],[Poverty_Average]]</f>
        <v>0.56475000000000009</v>
      </c>
      <c r="K307" s="59" t="str">
        <f>Table5[[#This Row],[Community]]</f>
        <v xml:space="preserve">Stony River  </v>
      </c>
      <c r="L307" s="121">
        <f>Table1422[[#This Row],[Full Time Employment_Average]]</f>
        <v>0.11550000000000001</v>
      </c>
      <c r="M307" s="59" t="str">
        <f>Table5[[#This Row],[Community]]</f>
        <v xml:space="preserve">Stony River  </v>
      </c>
      <c r="N307" s="120">
        <f>'Update Information Here'!AL307</f>
        <v>0</v>
      </c>
      <c r="O307" s="59" t="str">
        <f>Table5[[#This Row],[Community]]</f>
        <v xml:space="preserve">Stony River  </v>
      </c>
      <c r="P307" s="120" t="s">
        <v>432</v>
      </c>
    </row>
    <row r="308" spans="1:16" x14ac:dyDescent="0.25">
      <c r="A308" s="59" t="str">
        <f>Table1422[[#This Row],[Community]]</f>
        <v xml:space="preserve">Sunrise  </v>
      </c>
      <c r="B308" s="123">
        <f>Table1422[[#This Row],[IQ1_Average]]</f>
        <v>13750</v>
      </c>
      <c r="C308" s="59" t="str">
        <f>Table5[[#This Row],[Community]]</f>
        <v xml:space="preserve">Sunrise  </v>
      </c>
      <c r="D308" s="123">
        <f>Table1422[[#This Row],[IQ2_Average]]</f>
        <v>35000</v>
      </c>
      <c r="E308" s="59" t="str">
        <f>Table5[[#This Row],[Community]]</f>
        <v xml:space="preserve">Sunrise  </v>
      </c>
      <c r="F308" s="122">
        <f>Table1422[[#This Row],[IQ3_Average]]</f>
        <v>110980.5</v>
      </c>
      <c r="G308" s="59" t="str">
        <f>Table5[[#This Row],[Community]]</f>
        <v xml:space="preserve">Sunrise  </v>
      </c>
      <c r="H308" s="121">
        <f>Table1422[[#This Row],[SNAP_Average]]</f>
        <v>0.1</v>
      </c>
      <c r="I308" s="59" t="str">
        <f>Table5[[#This Row],[Community]]</f>
        <v xml:space="preserve">Sunrise  </v>
      </c>
      <c r="J308" s="121">
        <f>Table1422[[#This Row],[Poverty_Average]]</f>
        <v>0.125</v>
      </c>
      <c r="K308" s="59" t="str">
        <f>Table5[[#This Row],[Community]]</f>
        <v xml:space="preserve">Sunrise  </v>
      </c>
      <c r="L308" s="121">
        <f>Table1422[[#This Row],[Full Time Employment_Average]]</f>
        <v>0.71425000000000005</v>
      </c>
      <c r="M308" s="59" t="str">
        <f>Table5[[#This Row],[Community]]</f>
        <v xml:space="preserve">Sunrise  </v>
      </c>
      <c r="N308" s="120">
        <f>'Update Information Here'!AL308</f>
        <v>0</v>
      </c>
      <c r="O308" s="59" t="str">
        <f>Table5[[#This Row],[Community]]</f>
        <v xml:space="preserve">Sunrise  </v>
      </c>
      <c r="P308" s="120" t="s">
        <v>432</v>
      </c>
    </row>
    <row r="309" spans="1:16" x14ac:dyDescent="0.25">
      <c r="A309" s="59" t="str">
        <f>Table1422[[#This Row],[Community]]</f>
        <v xml:space="preserve">Susitna  </v>
      </c>
      <c r="B309" s="123" t="e">
        <f>Table1422[[#This Row],[IQ1_Average]]</f>
        <v>#DIV/0!</v>
      </c>
      <c r="C309" s="59" t="str">
        <f>Table5[[#This Row],[Community]]</f>
        <v xml:space="preserve">Susitna  </v>
      </c>
      <c r="D309" s="123" t="e">
        <f>Table1422[[#This Row],[IQ2_Average]]</f>
        <v>#DIV/0!</v>
      </c>
      <c r="E309" s="59" t="str">
        <f>Table5[[#This Row],[Community]]</f>
        <v xml:space="preserve">Susitna  </v>
      </c>
      <c r="F309" s="122" t="e">
        <f>Table1422[[#This Row],[IQ3_Average]]</f>
        <v>#DIV/0!</v>
      </c>
      <c r="G309" s="59" t="str">
        <f>Table5[[#This Row],[Community]]</f>
        <v xml:space="preserve">Susitna  </v>
      </c>
      <c r="H309" s="121">
        <f>Table1422[[#This Row],[SNAP_Average]]</f>
        <v>0</v>
      </c>
      <c r="I309" s="59" t="str">
        <f>Table5[[#This Row],[Community]]</f>
        <v xml:space="preserve">Susitna  </v>
      </c>
      <c r="J309" s="121">
        <f>Table1422[[#This Row],[Poverty_Average]]</f>
        <v>0</v>
      </c>
      <c r="K309" s="59" t="str">
        <f>Table5[[#This Row],[Community]]</f>
        <v xml:space="preserve">Susitna  </v>
      </c>
      <c r="L309" s="121">
        <f>Table1422[[#This Row],[Full Time Employment_Average]]</f>
        <v>0.214</v>
      </c>
      <c r="M309" s="59" t="str">
        <f>Table5[[#This Row],[Community]]</f>
        <v xml:space="preserve">Susitna  </v>
      </c>
      <c r="N309" s="120">
        <f>'Update Information Here'!AL309</f>
        <v>0</v>
      </c>
      <c r="O309" s="59" t="str">
        <f>Table5[[#This Row],[Community]]</f>
        <v xml:space="preserve">Susitna  </v>
      </c>
      <c r="P309" s="120" t="s">
        <v>432</v>
      </c>
    </row>
    <row r="310" spans="1:16" x14ac:dyDescent="0.25">
      <c r="A310" s="59" t="str">
        <f>Table1422[[#This Row],[Community]]</f>
        <v xml:space="preserve">Susitna North  </v>
      </c>
      <c r="B310" s="123">
        <f>Table1422[[#This Row],[IQ1_Average]]</f>
        <v>17846.333333333332</v>
      </c>
      <c r="C310" s="59" t="str">
        <f>Table5[[#This Row],[Community]]</f>
        <v xml:space="preserve">Susitna North  </v>
      </c>
      <c r="D310" s="123">
        <f>Table1422[[#This Row],[IQ2_Average]]</f>
        <v>41690.333333333336</v>
      </c>
      <c r="E310" s="59" t="str">
        <f>Table5[[#This Row],[Community]]</f>
        <v xml:space="preserve">Susitna North  </v>
      </c>
      <c r="F310" s="122">
        <f>Table1422[[#This Row],[IQ3_Average]]</f>
        <v>58391</v>
      </c>
      <c r="G310" s="59" t="str">
        <f>Table5[[#This Row],[Community]]</f>
        <v xml:space="preserve">Susitna North  </v>
      </c>
      <c r="H310" s="121">
        <f>Table1422[[#This Row],[SNAP_Average]]</f>
        <v>8.3000000000000004E-2</v>
      </c>
      <c r="I310" s="59" t="str">
        <f>Table5[[#This Row],[Community]]</f>
        <v xml:space="preserve">Susitna North  </v>
      </c>
      <c r="J310" s="121">
        <f>Table1422[[#This Row],[Poverty_Average]]</f>
        <v>0.11299999999999999</v>
      </c>
      <c r="K310" s="59" t="str">
        <f>Table5[[#This Row],[Community]]</f>
        <v xml:space="preserve">Susitna North  </v>
      </c>
      <c r="L310" s="121">
        <f>Table1422[[#This Row],[Full Time Employment_Average]]</f>
        <v>0.44524999999999998</v>
      </c>
      <c r="M310" s="59" t="str">
        <f>Table5[[#This Row],[Community]]</f>
        <v xml:space="preserve">Susitna North  </v>
      </c>
      <c r="N310" s="120">
        <f>'Update Information Here'!AL310</f>
        <v>0</v>
      </c>
      <c r="O310" s="59" t="str">
        <f>Table5[[#This Row],[Community]]</f>
        <v xml:space="preserve">Susitna North  </v>
      </c>
      <c r="P310" s="120" t="s">
        <v>432</v>
      </c>
    </row>
    <row r="311" spans="1:16" x14ac:dyDescent="0.25">
      <c r="A311" s="59" t="str">
        <f>Table1422[[#This Row],[Community]]</f>
        <v xml:space="preserve">Sutton-Alpine  </v>
      </c>
      <c r="B311" s="123">
        <f>Table1422[[#This Row],[IQ1_Average]]</f>
        <v>17727.5</v>
      </c>
      <c r="C311" s="59" t="str">
        <f>Table5[[#This Row],[Community]]</f>
        <v xml:space="preserve">Sutton-Alpine  </v>
      </c>
      <c r="D311" s="123">
        <f>Table1422[[#This Row],[IQ2_Average]]</f>
        <v>33159.5</v>
      </c>
      <c r="E311" s="59" t="str">
        <f>Table5[[#This Row],[Community]]</f>
        <v xml:space="preserve">Sutton-Alpine  </v>
      </c>
      <c r="F311" s="122">
        <f>Table1422[[#This Row],[IQ3_Average]]</f>
        <v>52863.75</v>
      </c>
      <c r="G311" s="59" t="str">
        <f>Table5[[#This Row],[Community]]</f>
        <v xml:space="preserve">Sutton-Alpine  </v>
      </c>
      <c r="H311" s="121">
        <f>Table1422[[#This Row],[SNAP_Average]]</f>
        <v>0.18849999999999997</v>
      </c>
      <c r="I311" s="59" t="str">
        <f>Table5[[#This Row],[Community]]</f>
        <v xml:space="preserve">Sutton-Alpine  </v>
      </c>
      <c r="J311" s="121">
        <f>Table1422[[#This Row],[Poverty_Average]]</f>
        <v>0.18275000000000002</v>
      </c>
      <c r="K311" s="59" t="str">
        <f>Table5[[#This Row],[Community]]</f>
        <v xml:space="preserve">Sutton-Alpine  </v>
      </c>
      <c r="L311" s="121">
        <f>Table1422[[#This Row],[Full Time Employment_Average]]</f>
        <v>0.33649999999999997</v>
      </c>
      <c r="M311" s="59" t="str">
        <f>Table5[[#This Row],[Community]]</f>
        <v xml:space="preserve">Sutton-Alpine  </v>
      </c>
      <c r="N311" s="120">
        <f>'Update Information Here'!AL311</f>
        <v>0</v>
      </c>
      <c r="O311" s="59" t="str">
        <f>Table5[[#This Row],[Community]]</f>
        <v xml:space="preserve">Sutton-Alpine  </v>
      </c>
      <c r="P311" s="120" t="s">
        <v>432</v>
      </c>
    </row>
    <row r="312" spans="1:16" x14ac:dyDescent="0.25">
      <c r="A312" s="59" t="str">
        <f>Table1422[[#This Row],[Community]]</f>
        <v xml:space="preserve">Takotna  </v>
      </c>
      <c r="B312" s="123">
        <f>Table1422[[#This Row],[IQ1_Average]]</f>
        <v>12693.666666666666</v>
      </c>
      <c r="C312" s="59" t="str">
        <f>Table5[[#This Row],[Community]]</f>
        <v xml:space="preserve">Takotna  </v>
      </c>
      <c r="D312" s="123">
        <f>Table1422[[#This Row],[IQ2_Average]]</f>
        <v>19757</v>
      </c>
      <c r="E312" s="59" t="str">
        <f>Table5[[#This Row],[Community]]</f>
        <v xml:space="preserve">Takotna  </v>
      </c>
      <c r="F312" s="122">
        <f>Table1422[[#This Row],[IQ3_Average]]</f>
        <v>35416.5</v>
      </c>
      <c r="G312" s="59" t="str">
        <f>Table5[[#This Row],[Community]]</f>
        <v xml:space="preserve">Takotna  </v>
      </c>
      <c r="H312" s="121">
        <f>Table1422[[#This Row],[SNAP_Average]]</f>
        <v>0.45975000000000005</v>
      </c>
      <c r="I312" s="59" t="str">
        <f>Table5[[#This Row],[Community]]</f>
        <v xml:space="preserve">Takotna  </v>
      </c>
      <c r="J312" s="121">
        <f>Table1422[[#This Row],[Poverty_Average]]</f>
        <v>0.29775000000000001</v>
      </c>
      <c r="K312" s="59" t="str">
        <f>Table5[[#This Row],[Community]]</f>
        <v xml:space="preserve">Takotna  </v>
      </c>
      <c r="L312" s="121">
        <f>Table1422[[#This Row],[Full Time Employment_Average]]</f>
        <v>0.39424999999999999</v>
      </c>
      <c r="M312" s="59" t="str">
        <f>Table5[[#This Row],[Community]]</f>
        <v xml:space="preserve">Takotna  </v>
      </c>
      <c r="N312" s="120">
        <f>'Update Information Here'!AL312</f>
        <v>75</v>
      </c>
      <c r="O312" s="59" t="str">
        <f>Table5[[#This Row],[Community]]</f>
        <v xml:space="preserve">Takotna  </v>
      </c>
      <c r="P312" s="120" t="s">
        <v>432</v>
      </c>
    </row>
    <row r="313" spans="1:16" x14ac:dyDescent="0.25">
      <c r="A313" s="59" t="str">
        <f>Table1422[[#This Row],[Community]]</f>
        <v xml:space="preserve">Talkeetna  </v>
      </c>
      <c r="B313" s="123">
        <f>Table1422[[#This Row],[IQ1_Average]]</f>
        <v>18570.25</v>
      </c>
      <c r="C313" s="59" t="str">
        <f>Table5[[#This Row],[Community]]</f>
        <v xml:space="preserve">Talkeetna  </v>
      </c>
      <c r="D313" s="123">
        <f>Table1422[[#This Row],[IQ2_Average]]</f>
        <v>40407.5</v>
      </c>
      <c r="E313" s="59" t="str">
        <f>Table5[[#This Row],[Community]]</f>
        <v xml:space="preserve">Talkeetna  </v>
      </c>
      <c r="F313" s="122">
        <f>Table1422[[#This Row],[IQ3_Average]]</f>
        <v>62782.5</v>
      </c>
      <c r="G313" s="59" t="str">
        <f>Table5[[#This Row],[Community]]</f>
        <v xml:space="preserve">Talkeetna  </v>
      </c>
      <c r="H313" s="121">
        <f>Table1422[[#This Row],[SNAP_Average]]</f>
        <v>0.17375000000000002</v>
      </c>
      <c r="I313" s="59" t="str">
        <f>Table5[[#This Row],[Community]]</f>
        <v xml:space="preserve">Talkeetna  </v>
      </c>
      <c r="J313" s="121">
        <f>Table1422[[#This Row],[Poverty_Average]]</f>
        <v>9.375E-2</v>
      </c>
      <c r="K313" s="59" t="str">
        <f>Table5[[#This Row],[Community]]</f>
        <v xml:space="preserve">Talkeetna  </v>
      </c>
      <c r="L313" s="121">
        <f>Table1422[[#This Row],[Full Time Employment_Average]]</f>
        <v>0.37749999999999995</v>
      </c>
      <c r="M313" s="59" t="str">
        <f>Table5[[#This Row],[Community]]</f>
        <v xml:space="preserve">Talkeetna  </v>
      </c>
      <c r="N313" s="120">
        <f>'Update Information Here'!AL313</f>
        <v>0</v>
      </c>
      <c r="O313" s="59" t="str">
        <f>Table5[[#This Row],[Community]]</f>
        <v xml:space="preserve">Talkeetna  </v>
      </c>
      <c r="P313" s="120" t="s">
        <v>432</v>
      </c>
    </row>
    <row r="314" spans="1:16" x14ac:dyDescent="0.25">
      <c r="A314" s="59" t="str">
        <f>Table1422[[#This Row],[Community]]</f>
        <v xml:space="preserve">Tanacross  </v>
      </c>
      <c r="B314" s="123">
        <f>Table1422[[#This Row],[IQ1_Average]]</f>
        <v>14810</v>
      </c>
      <c r="C314" s="59" t="str">
        <f>Table5[[#This Row],[Community]]</f>
        <v xml:space="preserve">Tanacross  </v>
      </c>
      <c r="D314" s="123">
        <f>Table1422[[#This Row],[IQ2_Average]]</f>
        <v>25183</v>
      </c>
      <c r="E314" s="59" t="str">
        <f>Table5[[#This Row],[Community]]</f>
        <v xml:space="preserve">Tanacross  </v>
      </c>
      <c r="F314" s="122">
        <f>Table1422[[#This Row],[IQ3_Average]]</f>
        <v>42798</v>
      </c>
      <c r="G314" s="59" t="str">
        <f>Table5[[#This Row],[Community]]</f>
        <v xml:space="preserve">Tanacross  </v>
      </c>
      <c r="H314" s="121">
        <f>Table1422[[#This Row],[SNAP_Average]]</f>
        <v>0.38950000000000001</v>
      </c>
      <c r="I314" s="59" t="str">
        <f>Table5[[#This Row],[Community]]</f>
        <v xml:space="preserve">Tanacross  </v>
      </c>
      <c r="J314" s="121">
        <f>Table1422[[#This Row],[Poverty_Average]]</f>
        <v>0.22300000000000003</v>
      </c>
      <c r="K314" s="59" t="str">
        <f>Table5[[#This Row],[Community]]</f>
        <v xml:space="preserve">Tanacross  </v>
      </c>
      <c r="L314" s="121">
        <f>Table1422[[#This Row],[Full Time Employment_Average]]</f>
        <v>0.23924999999999999</v>
      </c>
      <c r="M314" s="59" t="str">
        <f>Table5[[#This Row],[Community]]</f>
        <v xml:space="preserve">Tanacross  </v>
      </c>
      <c r="N314" s="120">
        <f>'Update Information Here'!AL314</f>
        <v>20</v>
      </c>
      <c r="O314" s="59" t="str">
        <f>Table5[[#This Row],[Community]]</f>
        <v xml:space="preserve">Tanacross  </v>
      </c>
      <c r="P314" s="120" t="s">
        <v>433</v>
      </c>
    </row>
    <row r="315" spans="1:16" x14ac:dyDescent="0.25">
      <c r="A315" s="59" t="str">
        <f>Table1422[[#This Row],[Community]]</f>
        <v xml:space="preserve">Tanaina  </v>
      </c>
      <c r="B315" s="123">
        <f>Table1422[[#This Row],[IQ1_Average]]</f>
        <v>32862.5</v>
      </c>
      <c r="C315" s="59" t="str">
        <f>Table5[[#This Row],[Community]]</f>
        <v xml:space="preserve">Tanaina  </v>
      </c>
      <c r="D315" s="123">
        <f>Table1422[[#This Row],[IQ2_Average]]</f>
        <v>54551</v>
      </c>
      <c r="E315" s="59" t="str">
        <f>Table5[[#This Row],[Community]]</f>
        <v xml:space="preserve">Tanaina  </v>
      </c>
      <c r="F315" s="122">
        <f>Table1422[[#This Row],[IQ3_Average]]</f>
        <v>74840.25</v>
      </c>
      <c r="G315" s="59" t="str">
        <f>Table5[[#This Row],[Community]]</f>
        <v xml:space="preserve">Tanaina  </v>
      </c>
      <c r="H315" s="121">
        <f>Table1422[[#This Row],[SNAP_Average]]</f>
        <v>0.19524999999999998</v>
      </c>
      <c r="I315" s="59" t="str">
        <f>Table5[[#This Row],[Community]]</f>
        <v xml:space="preserve">Tanaina  </v>
      </c>
      <c r="J315" s="121">
        <f>Table1422[[#This Row],[Poverty_Average]]</f>
        <v>0.13425000000000001</v>
      </c>
      <c r="K315" s="59" t="str">
        <f>Table5[[#This Row],[Community]]</f>
        <v xml:space="preserve">Tanaina  </v>
      </c>
      <c r="L315" s="121">
        <f>Table1422[[#This Row],[Full Time Employment_Average]]</f>
        <v>0.41500000000000004</v>
      </c>
      <c r="M315" s="59" t="str">
        <f>Table5[[#This Row],[Community]]</f>
        <v xml:space="preserve">Tanaina  </v>
      </c>
      <c r="N315" s="120">
        <f>'Update Information Here'!AL315</f>
        <v>0</v>
      </c>
      <c r="O315" s="59" t="str">
        <f>Table5[[#This Row],[Community]]</f>
        <v xml:space="preserve">Tanaina  </v>
      </c>
      <c r="P315" s="120" t="s">
        <v>432</v>
      </c>
    </row>
    <row r="316" spans="1:16" x14ac:dyDescent="0.25">
      <c r="A316" s="59" t="str">
        <f>Table1422[[#This Row],[Community]]</f>
        <v xml:space="preserve">Tanana </v>
      </c>
      <c r="B316" s="123">
        <f>Table1422[[#This Row],[IQ1_Average]]</f>
        <v>24062.5</v>
      </c>
      <c r="C316" s="59" t="str">
        <f>Table5[[#This Row],[Community]]</f>
        <v xml:space="preserve">Tanana </v>
      </c>
      <c r="D316" s="123">
        <f>Table1422[[#This Row],[IQ2_Average]]</f>
        <v>43772.75</v>
      </c>
      <c r="E316" s="59" t="str">
        <f>Table5[[#This Row],[Community]]</f>
        <v xml:space="preserve">Tanana </v>
      </c>
      <c r="F316" s="122">
        <f>Table1422[[#This Row],[IQ3_Average]]</f>
        <v>61992</v>
      </c>
      <c r="G316" s="59" t="str">
        <f>Table5[[#This Row],[Community]]</f>
        <v xml:space="preserve">Tanana </v>
      </c>
      <c r="H316" s="121">
        <f>Table1422[[#This Row],[SNAP_Average]]</f>
        <v>0.19674999999999998</v>
      </c>
      <c r="I316" s="59" t="str">
        <f>Table5[[#This Row],[Community]]</f>
        <v xml:space="preserve">Tanana </v>
      </c>
      <c r="J316" s="121">
        <f>Table1422[[#This Row],[Poverty_Average]]</f>
        <v>0.12225</v>
      </c>
      <c r="K316" s="59" t="str">
        <f>Table5[[#This Row],[Community]]</f>
        <v xml:space="preserve">Tanana </v>
      </c>
      <c r="L316" s="121">
        <f>Table1422[[#This Row],[Full Time Employment_Average]]</f>
        <v>0.46450000000000002</v>
      </c>
      <c r="M316" s="59" t="str">
        <f>Table5[[#This Row],[Community]]</f>
        <v xml:space="preserve">Tanana </v>
      </c>
      <c r="N316" s="120">
        <f>'Update Information Here'!AL316</f>
        <v>140</v>
      </c>
      <c r="O316" s="59" t="str">
        <f>Table5[[#This Row],[Community]]</f>
        <v xml:space="preserve">Tanana </v>
      </c>
      <c r="P316" s="120" t="s">
        <v>433</v>
      </c>
    </row>
    <row r="317" spans="1:16" x14ac:dyDescent="0.25">
      <c r="A317" s="59" t="str">
        <f>Table1422[[#This Row],[Community]]</f>
        <v xml:space="preserve">Tatitlek  </v>
      </c>
      <c r="B317" s="123">
        <f>Table1422[[#This Row],[IQ1_Average]]</f>
        <v>28611</v>
      </c>
      <c r="C317" s="59" t="str">
        <f>Table5[[#This Row],[Community]]</f>
        <v xml:space="preserve">Tatitlek  </v>
      </c>
      <c r="D317" s="123">
        <f>Table1422[[#This Row],[IQ2_Average]]</f>
        <v>48500</v>
      </c>
      <c r="E317" s="59" t="str">
        <f>Table5[[#This Row],[Community]]</f>
        <v xml:space="preserve">Tatitlek  </v>
      </c>
      <c r="F317" s="122">
        <f>Table1422[[#This Row],[IQ3_Average]]</f>
        <v>70555.666666666672</v>
      </c>
      <c r="G317" s="59" t="str">
        <f>Table5[[#This Row],[Community]]</f>
        <v xml:space="preserve">Tatitlek  </v>
      </c>
      <c r="H317" s="121">
        <f>Table1422[[#This Row],[SNAP_Average]]</f>
        <v>5.5E-2</v>
      </c>
      <c r="I317" s="59" t="str">
        <f>Table5[[#This Row],[Community]]</f>
        <v xml:space="preserve">Tatitlek  </v>
      </c>
      <c r="J317" s="121">
        <f>Table1422[[#This Row],[Poverty_Average]]</f>
        <v>7.9000000000000015E-2</v>
      </c>
      <c r="K317" s="59" t="str">
        <f>Table5[[#This Row],[Community]]</f>
        <v xml:space="preserve">Tatitlek  </v>
      </c>
      <c r="L317" s="121">
        <f>Table1422[[#This Row],[Full Time Employment_Average]]</f>
        <v>0.33799999999999997</v>
      </c>
      <c r="M317" s="59" t="str">
        <f>Table5[[#This Row],[Community]]</f>
        <v xml:space="preserve">Tatitlek  </v>
      </c>
      <c r="N317" s="120">
        <f>'Update Information Here'!AL317</f>
        <v>100</v>
      </c>
      <c r="O317" s="59" t="str">
        <f>Table5[[#This Row],[Community]]</f>
        <v xml:space="preserve">Tatitlek  </v>
      </c>
      <c r="P317" s="120" t="s">
        <v>433</v>
      </c>
    </row>
    <row r="318" spans="1:16" x14ac:dyDescent="0.25">
      <c r="A318" s="59" t="str">
        <f>Table1422[[#This Row],[Community]]</f>
        <v xml:space="preserve">Tazlina  </v>
      </c>
      <c r="B318" s="123">
        <f>Table1422[[#This Row],[IQ1_Average]]</f>
        <v>30906.25</v>
      </c>
      <c r="C318" s="59" t="str">
        <f>Table5[[#This Row],[Community]]</f>
        <v xml:space="preserve">Tazlina  </v>
      </c>
      <c r="D318" s="123">
        <f>Table1422[[#This Row],[IQ2_Average]]</f>
        <v>51479</v>
      </c>
      <c r="E318" s="59" t="str">
        <f>Table5[[#This Row],[Community]]</f>
        <v xml:space="preserve">Tazlina  </v>
      </c>
      <c r="F318" s="122">
        <f>Table1422[[#This Row],[IQ3_Average]]</f>
        <v>86777.666666666672</v>
      </c>
      <c r="G318" s="59" t="str">
        <f>Table5[[#This Row],[Community]]</f>
        <v xml:space="preserve">Tazlina  </v>
      </c>
      <c r="H318" s="121">
        <f>Table1422[[#This Row],[SNAP_Average]]</f>
        <v>7.0249999999999993E-2</v>
      </c>
      <c r="I318" s="59" t="str">
        <f>Table5[[#This Row],[Community]]</f>
        <v xml:space="preserve">Tazlina  </v>
      </c>
      <c r="J318" s="121">
        <f>Table1422[[#This Row],[Poverty_Average]]</f>
        <v>6.8500000000000005E-2</v>
      </c>
      <c r="K318" s="59" t="str">
        <f>Table5[[#This Row],[Community]]</f>
        <v xml:space="preserve">Tazlina  </v>
      </c>
      <c r="L318" s="121">
        <f>Table1422[[#This Row],[Full Time Employment_Average]]</f>
        <v>0.38250000000000006</v>
      </c>
      <c r="M318" s="59" t="str">
        <f>Table5[[#This Row],[Community]]</f>
        <v xml:space="preserve">Tazlina  </v>
      </c>
      <c r="N318" s="120">
        <f>'Update Information Here'!AL318</f>
        <v>0</v>
      </c>
      <c r="O318" s="59" t="str">
        <f>Table5[[#This Row],[Community]]</f>
        <v xml:space="preserve">Tazlina  </v>
      </c>
      <c r="P318" s="120" t="s">
        <v>432</v>
      </c>
    </row>
    <row r="319" spans="1:16" x14ac:dyDescent="0.25">
      <c r="A319" s="59" t="str">
        <f>Table1422[[#This Row],[Community]]</f>
        <v xml:space="preserve">Teller </v>
      </c>
      <c r="B319" s="123">
        <f>Table1422[[#This Row],[IQ1_Average]]</f>
        <v>16758.25</v>
      </c>
      <c r="C319" s="59" t="str">
        <f>Table5[[#This Row],[Community]]</f>
        <v xml:space="preserve">Teller </v>
      </c>
      <c r="D319" s="123">
        <f>Table1422[[#This Row],[IQ2_Average]]</f>
        <v>27787.5</v>
      </c>
      <c r="E319" s="59" t="str">
        <f>Table5[[#This Row],[Community]]</f>
        <v xml:space="preserve">Teller </v>
      </c>
      <c r="F319" s="122">
        <f>Table1422[[#This Row],[IQ3_Average]]</f>
        <v>54927</v>
      </c>
      <c r="G319" s="59" t="str">
        <f>Table5[[#This Row],[Community]]</f>
        <v xml:space="preserve">Teller </v>
      </c>
      <c r="H319" s="121">
        <f>Table1422[[#This Row],[SNAP_Average]]</f>
        <v>0.44225000000000003</v>
      </c>
      <c r="I319" s="59" t="str">
        <f>Table5[[#This Row],[Community]]</f>
        <v xml:space="preserve">Teller </v>
      </c>
      <c r="J319" s="121">
        <f>Table1422[[#This Row],[Poverty_Average]]</f>
        <v>0.30699999999999994</v>
      </c>
      <c r="K319" s="59" t="str">
        <f>Table5[[#This Row],[Community]]</f>
        <v xml:space="preserve">Teller </v>
      </c>
      <c r="L319" s="121">
        <f>Table1422[[#This Row],[Full Time Employment_Average]]</f>
        <v>0.42025000000000001</v>
      </c>
      <c r="M319" s="59" t="str">
        <f>Table5[[#This Row],[Community]]</f>
        <v xml:space="preserve">Teller </v>
      </c>
      <c r="N319" s="120">
        <f>'Update Information Here'!AL319</f>
        <v>0</v>
      </c>
      <c r="O319" s="59" t="str">
        <f>Table5[[#This Row],[Community]]</f>
        <v xml:space="preserve">Teller </v>
      </c>
      <c r="P319" s="120" t="s">
        <v>432</v>
      </c>
    </row>
    <row r="320" spans="1:16" x14ac:dyDescent="0.25">
      <c r="A320" s="59" t="str">
        <f>Table1422[[#This Row],[Community]]</f>
        <v xml:space="preserve">Tenakee Springs </v>
      </c>
      <c r="B320" s="123">
        <f>Table1422[[#This Row],[IQ1_Average]]</f>
        <v>22389</v>
      </c>
      <c r="C320" s="59" t="str">
        <f>Table5[[#This Row],[Community]]</f>
        <v xml:space="preserve">Tenakee Springs </v>
      </c>
      <c r="D320" s="123">
        <f>Table1422[[#This Row],[IQ2_Average]]</f>
        <v>36555.666666666664</v>
      </c>
      <c r="E320" s="59" t="str">
        <f>Table5[[#This Row],[Community]]</f>
        <v xml:space="preserve">Tenakee Springs </v>
      </c>
      <c r="F320" s="122">
        <f>Table1422[[#This Row],[IQ3_Average]]</f>
        <v>59811</v>
      </c>
      <c r="G320" s="59" t="str">
        <f>Table5[[#This Row],[Community]]</f>
        <v xml:space="preserve">Tenakee Springs </v>
      </c>
      <c r="H320" s="121">
        <f>Table1422[[#This Row],[SNAP_Average]]</f>
        <v>0.1525</v>
      </c>
      <c r="I320" s="59" t="str">
        <f>Table5[[#This Row],[Community]]</f>
        <v xml:space="preserve">Tenakee Springs </v>
      </c>
      <c r="J320" s="121">
        <f>Table1422[[#This Row],[Poverty_Average]]</f>
        <v>0.10775</v>
      </c>
      <c r="K320" s="59" t="str">
        <f>Table5[[#This Row],[Community]]</f>
        <v xml:space="preserve">Tenakee Springs </v>
      </c>
      <c r="L320" s="121">
        <f>Table1422[[#This Row],[Full Time Employment_Average]]</f>
        <v>0.25750000000000001</v>
      </c>
      <c r="M320" s="59" t="str">
        <f>Table5[[#This Row],[Community]]</f>
        <v xml:space="preserve">Tenakee Springs </v>
      </c>
      <c r="N320" s="120">
        <f>'Update Information Here'!AL320</f>
        <v>0</v>
      </c>
      <c r="O320" s="59" t="str">
        <f>Table5[[#This Row],[Community]]</f>
        <v xml:space="preserve">Tenakee Springs </v>
      </c>
      <c r="P320" s="120" t="s">
        <v>432</v>
      </c>
    </row>
    <row r="321" spans="1:16" x14ac:dyDescent="0.25">
      <c r="A321" s="59" t="str">
        <f>Table1422[[#This Row],[Community]]</f>
        <v xml:space="preserve">Tetlin  </v>
      </c>
      <c r="B321" s="123">
        <f>Table1422[[#This Row],[IQ1_Average]]</f>
        <v>14823.666666666666</v>
      </c>
      <c r="C321" s="59" t="str">
        <f>Table5[[#This Row],[Community]]</f>
        <v xml:space="preserve">Tetlin  </v>
      </c>
      <c r="D321" s="123">
        <f>Table1422[[#This Row],[IQ2_Average]]</f>
        <v>32900</v>
      </c>
      <c r="E321" s="59" t="str">
        <f>Table5[[#This Row],[Community]]</f>
        <v xml:space="preserve">Tetlin  </v>
      </c>
      <c r="F321" s="122">
        <f>Table1422[[#This Row],[IQ3_Average]]</f>
        <v>46055.666666666664</v>
      </c>
      <c r="G321" s="59" t="str">
        <f>Table5[[#This Row],[Community]]</f>
        <v xml:space="preserve">Tetlin  </v>
      </c>
      <c r="H321" s="121">
        <f>Table1422[[#This Row],[SNAP_Average]]</f>
        <v>0.39249999999999996</v>
      </c>
      <c r="I321" s="59" t="str">
        <f>Table5[[#This Row],[Community]]</f>
        <v xml:space="preserve">Tetlin  </v>
      </c>
      <c r="J321" s="121">
        <f>Table1422[[#This Row],[Poverty_Average]]</f>
        <v>0.40525</v>
      </c>
      <c r="K321" s="59" t="str">
        <f>Table5[[#This Row],[Community]]</f>
        <v xml:space="preserve">Tetlin  </v>
      </c>
      <c r="L321" s="121">
        <f>Table1422[[#This Row],[Full Time Employment_Average]]</f>
        <v>0.17325000000000002</v>
      </c>
      <c r="M321" s="59" t="str">
        <f>Table5[[#This Row],[Community]]</f>
        <v xml:space="preserve">Tetlin  </v>
      </c>
      <c r="N321" s="120">
        <f>'Update Information Here'!AL321</f>
        <v>0</v>
      </c>
      <c r="O321" s="59" t="str">
        <f>Table5[[#This Row],[Community]]</f>
        <v xml:space="preserve">Tetlin  </v>
      </c>
      <c r="P321" s="120" t="s">
        <v>432</v>
      </c>
    </row>
    <row r="322" spans="1:16" x14ac:dyDescent="0.25">
      <c r="A322" s="59" t="str">
        <f>Table1422[[#This Row],[Community]]</f>
        <v xml:space="preserve">Thorne Bay </v>
      </c>
      <c r="B322" s="123">
        <f>Table1422[[#This Row],[IQ1_Average]]</f>
        <v>19154.75</v>
      </c>
      <c r="C322" s="59" t="str">
        <f>Table5[[#This Row],[Community]]</f>
        <v xml:space="preserve">Thorne Bay </v>
      </c>
      <c r="D322" s="123">
        <f>Table1422[[#This Row],[IQ2_Average]]</f>
        <v>39038</v>
      </c>
      <c r="E322" s="59" t="str">
        <f>Table5[[#This Row],[Community]]</f>
        <v xml:space="preserve">Thorne Bay </v>
      </c>
      <c r="F322" s="122">
        <f>Table1422[[#This Row],[IQ3_Average]]</f>
        <v>61184.25</v>
      </c>
      <c r="G322" s="59" t="str">
        <f>Table5[[#This Row],[Community]]</f>
        <v xml:space="preserve">Thorne Bay </v>
      </c>
      <c r="H322" s="121">
        <f>Table1422[[#This Row],[SNAP_Average]]</f>
        <v>0.23324999999999999</v>
      </c>
      <c r="I322" s="59" t="str">
        <f>Table5[[#This Row],[Community]]</f>
        <v xml:space="preserve">Thorne Bay </v>
      </c>
      <c r="J322" s="121">
        <f>Table1422[[#This Row],[Poverty_Average]]</f>
        <v>0.18324999999999997</v>
      </c>
      <c r="K322" s="59" t="str">
        <f>Table5[[#This Row],[Community]]</f>
        <v xml:space="preserve">Thorne Bay </v>
      </c>
      <c r="L322" s="121">
        <f>Table1422[[#This Row],[Full Time Employment_Average]]</f>
        <v>0.44600000000000006</v>
      </c>
      <c r="M322" s="59" t="str">
        <f>Table5[[#This Row],[Community]]</f>
        <v xml:space="preserve">Thorne Bay </v>
      </c>
      <c r="N322" s="120">
        <f>'Update Information Here'!AL322</f>
        <v>148.62</v>
      </c>
      <c r="O322" s="59" t="str">
        <f>Table5[[#This Row],[Community]]</f>
        <v xml:space="preserve">Thorne Bay </v>
      </c>
      <c r="P322" s="120" t="s">
        <v>433</v>
      </c>
    </row>
    <row r="323" spans="1:16" x14ac:dyDescent="0.25">
      <c r="A323" s="59" t="str">
        <f>Table1422[[#This Row],[Community]]</f>
        <v xml:space="preserve">Togiak </v>
      </c>
      <c r="B323" s="123">
        <f>Table1422[[#This Row],[IQ1_Average]]</f>
        <v>20169.75</v>
      </c>
      <c r="C323" s="59" t="str">
        <f>Table5[[#This Row],[Community]]</f>
        <v xml:space="preserve">Togiak </v>
      </c>
      <c r="D323" s="123">
        <f>Table1422[[#This Row],[IQ2_Average]]</f>
        <v>32791.5</v>
      </c>
      <c r="E323" s="59" t="str">
        <f>Table5[[#This Row],[Community]]</f>
        <v xml:space="preserve">Togiak </v>
      </c>
      <c r="F323" s="122">
        <f>Table1422[[#This Row],[IQ3_Average]]</f>
        <v>58250</v>
      </c>
      <c r="G323" s="59" t="str">
        <f>Table5[[#This Row],[Community]]</f>
        <v xml:space="preserve">Togiak </v>
      </c>
      <c r="H323" s="121">
        <f>Table1422[[#This Row],[SNAP_Average]]</f>
        <v>0.31950000000000001</v>
      </c>
      <c r="I323" s="59" t="str">
        <f>Table5[[#This Row],[Community]]</f>
        <v xml:space="preserve">Togiak </v>
      </c>
      <c r="J323" s="121">
        <f>Table1422[[#This Row],[Poverty_Average]]</f>
        <v>0.21749999999999997</v>
      </c>
      <c r="K323" s="59" t="str">
        <f>Table5[[#This Row],[Community]]</f>
        <v xml:space="preserve">Togiak </v>
      </c>
      <c r="L323" s="121">
        <f>Table1422[[#This Row],[Full Time Employment_Average]]</f>
        <v>0.28599999999999998</v>
      </c>
      <c r="M323" s="59" t="str">
        <f>Table5[[#This Row],[Community]]</f>
        <v xml:space="preserve">Togiak </v>
      </c>
      <c r="N323" s="120">
        <f>'Update Information Here'!AL323</f>
        <v>80</v>
      </c>
      <c r="O323" s="59" t="str">
        <f>Table5[[#This Row],[Community]]</f>
        <v xml:space="preserve">Togiak </v>
      </c>
      <c r="P323" s="120" t="s">
        <v>433</v>
      </c>
    </row>
    <row r="324" spans="1:16" x14ac:dyDescent="0.25">
      <c r="A324" s="59" t="str">
        <f>Table1422[[#This Row],[Community]]</f>
        <v xml:space="preserve">Tok  </v>
      </c>
      <c r="B324" s="123">
        <f>Table1422[[#This Row],[IQ1_Average]]</f>
        <v>20381.75</v>
      </c>
      <c r="C324" s="59" t="str">
        <f>Table5[[#This Row],[Community]]</f>
        <v xml:space="preserve">Tok  </v>
      </c>
      <c r="D324" s="123">
        <f>Table1422[[#This Row],[IQ2_Average]]</f>
        <v>44048.5</v>
      </c>
      <c r="E324" s="59" t="str">
        <f>Table5[[#This Row],[Community]]</f>
        <v xml:space="preserve">Tok  </v>
      </c>
      <c r="F324" s="122">
        <f>Table1422[[#This Row],[IQ3_Average]]</f>
        <v>72318.5</v>
      </c>
      <c r="G324" s="59" t="str">
        <f>Table5[[#This Row],[Community]]</f>
        <v xml:space="preserve">Tok  </v>
      </c>
      <c r="H324" s="121">
        <f>Table1422[[#This Row],[SNAP_Average]]</f>
        <v>0.16425000000000001</v>
      </c>
      <c r="I324" s="59" t="str">
        <f>Table5[[#This Row],[Community]]</f>
        <v xml:space="preserve">Tok  </v>
      </c>
      <c r="J324" s="121">
        <f>Table1422[[#This Row],[Poverty_Average]]</f>
        <v>0.19825000000000001</v>
      </c>
      <c r="K324" s="59" t="str">
        <f>Table5[[#This Row],[Community]]</f>
        <v xml:space="preserve">Tok  </v>
      </c>
      <c r="L324" s="121">
        <f>Table1422[[#This Row],[Full Time Employment_Average]]</f>
        <v>0.46399999999999997</v>
      </c>
      <c r="M324" s="59" t="str">
        <f>Table5[[#This Row],[Community]]</f>
        <v xml:space="preserve">Tok  </v>
      </c>
      <c r="N324" s="120">
        <f>'Update Information Here'!AL324</f>
        <v>0</v>
      </c>
      <c r="O324" s="59" t="str">
        <f>Table5[[#This Row],[Community]]</f>
        <v xml:space="preserve">Tok  </v>
      </c>
      <c r="P324" s="120" t="s">
        <v>432</v>
      </c>
    </row>
    <row r="325" spans="1:16" x14ac:dyDescent="0.25">
      <c r="A325" s="59" t="str">
        <f>Table1422[[#This Row],[Community]]</f>
        <v xml:space="preserve">Toksook Bay </v>
      </c>
      <c r="B325" s="123">
        <f>Table1422[[#This Row],[IQ1_Average]]</f>
        <v>22893.75</v>
      </c>
      <c r="C325" s="59" t="str">
        <f>Table5[[#This Row],[Community]]</f>
        <v xml:space="preserve">Toksook Bay </v>
      </c>
      <c r="D325" s="123">
        <f>Table1422[[#This Row],[IQ2_Average]]</f>
        <v>43898.75</v>
      </c>
      <c r="E325" s="59" t="str">
        <f>Table5[[#This Row],[Community]]</f>
        <v xml:space="preserve">Toksook Bay </v>
      </c>
      <c r="F325" s="122">
        <f>Table1422[[#This Row],[IQ3_Average]]</f>
        <v>64289.75</v>
      </c>
      <c r="G325" s="59" t="str">
        <f>Table5[[#This Row],[Community]]</f>
        <v xml:space="preserve">Toksook Bay </v>
      </c>
      <c r="H325" s="121">
        <f>Table1422[[#This Row],[SNAP_Average]]</f>
        <v>0.35350000000000004</v>
      </c>
      <c r="I325" s="59" t="str">
        <f>Table5[[#This Row],[Community]]</f>
        <v xml:space="preserve">Toksook Bay </v>
      </c>
      <c r="J325" s="121">
        <f>Table1422[[#This Row],[Poverty_Average]]</f>
        <v>0.21124999999999999</v>
      </c>
      <c r="K325" s="59" t="str">
        <f>Table5[[#This Row],[Community]]</f>
        <v xml:space="preserve">Toksook Bay </v>
      </c>
      <c r="L325" s="121">
        <f>Table1422[[#This Row],[Full Time Employment_Average]]</f>
        <v>0.17800000000000002</v>
      </c>
      <c r="M325" s="59" t="str">
        <f>Table5[[#This Row],[Community]]</f>
        <v xml:space="preserve">Toksook Bay </v>
      </c>
      <c r="N325" s="120">
        <f>'Update Information Here'!AL325</f>
        <v>65</v>
      </c>
      <c r="O325" s="59" t="str">
        <f>Table5[[#This Row],[Community]]</f>
        <v xml:space="preserve">Toksook Bay </v>
      </c>
      <c r="P325" s="120" t="s">
        <v>433</v>
      </c>
    </row>
    <row r="326" spans="1:16" x14ac:dyDescent="0.25">
      <c r="A326" s="59" t="str">
        <f>Table1422[[#This Row],[Community]]</f>
        <v xml:space="preserve">Tolsona  </v>
      </c>
      <c r="B326" s="123">
        <f>Table1422[[#This Row],[IQ1_Average]]</f>
        <v>21167</v>
      </c>
      <c r="C326" s="59" t="str">
        <f>Table5[[#This Row],[Community]]</f>
        <v xml:space="preserve">Tolsona  </v>
      </c>
      <c r="D326" s="123">
        <f>Table1422[[#This Row],[IQ2_Average]]</f>
        <v>41333</v>
      </c>
      <c r="E326" s="59" t="str">
        <f>Table5[[#This Row],[Community]]</f>
        <v xml:space="preserve">Tolsona  </v>
      </c>
      <c r="F326" s="122">
        <f>Table1422[[#This Row],[IQ3_Average]]</f>
        <v>65857</v>
      </c>
      <c r="G326" s="59" t="str">
        <f>Table5[[#This Row],[Community]]</f>
        <v xml:space="preserve">Tolsona  </v>
      </c>
      <c r="H326" s="121">
        <f>Table1422[[#This Row],[SNAP_Average]]</f>
        <v>0.47600000000000003</v>
      </c>
      <c r="I326" s="59" t="str">
        <f>Table5[[#This Row],[Community]]</f>
        <v xml:space="preserve">Tolsona  </v>
      </c>
      <c r="J326" s="121">
        <f>Table1422[[#This Row],[Poverty_Average]]</f>
        <v>0.25800000000000001</v>
      </c>
      <c r="K326" s="59" t="str">
        <f>Table5[[#This Row],[Community]]</f>
        <v xml:space="preserve">Tolsona  </v>
      </c>
      <c r="L326" s="121">
        <f>Table1422[[#This Row],[Full Time Employment_Average]]</f>
        <v>0.51900000000000002</v>
      </c>
      <c r="M326" s="59" t="str">
        <f>Table5[[#This Row],[Community]]</f>
        <v xml:space="preserve">Tolsona  </v>
      </c>
      <c r="N326" s="120">
        <f>'Update Information Here'!AL326</f>
        <v>0</v>
      </c>
      <c r="O326" s="59" t="str">
        <f>Table5[[#This Row],[Community]]</f>
        <v xml:space="preserve">Tolsona  </v>
      </c>
      <c r="P326" s="120" t="s">
        <v>432</v>
      </c>
    </row>
    <row r="327" spans="1:16" x14ac:dyDescent="0.25">
      <c r="A327" s="59" t="str">
        <f>Table1422[[#This Row],[Community]]</f>
        <v xml:space="preserve">Tonsina  </v>
      </c>
      <c r="B327" s="123" t="e">
        <f>Table1422[[#This Row],[IQ1_Average]]</f>
        <v>#DIV/0!</v>
      </c>
      <c r="C327" s="59" t="str">
        <f>Table5[[#This Row],[Community]]</f>
        <v xml:space="preserve">Tonsina  </v>
      </c>
      <c r="D327" s="123" t="e">
        <f>Table1422[[#This Row],[IQ2_Average]]</f>
        <v>#DIV/0!</v>
      </c>
      <c r="E327" s="59" t="str">
        <f>Table5[[#This Row],[Community]]</f>
        <v xml:space="preserve">Tonsina  </v>
      </c>
      <c r="F327" s="122" t="e">
        <f>Table1422[[#This Row],[IQ3_Average]]</f>
        <v>#DIV/0!</v>
      </c>
      <c r="G327" s="59" t="str">
        <f>Table5[[#This Row],[Community]]</f>
        <v xml:space="preserve">Tonsina  </v>
      </c>
      <c r="H327" s="121">
        <f>Table1422[[#This Row],[SNAP_Average]]</f>
        <v>0</v>
      </c>
      <c r="I327" s="59" t="str">
        <f>Table5[[#This Row],[Community]]</f>
        <v xml:space="preserve">Tonsina  </v>
      </c>
      <c r="J327" s="121">
        <f>Table1422[[#This Row],[Poverty_Average]]</f>
        <v>0</v>
      </c>
      <c r="K327" s="59" t="str">
        <f>Table5[[#This Row],[Community]]</f>
        <v xml:space="preserve">Tonsina  </v>
      </c>
      <c r="L327" s="121">
        <f>Table1422[[#This Row],[Full Time Employment_Average]]</f>
        <v>0.89066666666666672</v>
      </c>
      <c r="M327" s="59" t="str">
        <f>Table5[[#This Row],[Community]]</f>
        <v xml:space="preserve">Tonsina  </v>
      </c>
      <c r="N327" s="120">
        <f>'Update Information Here'!AL327</f>
        <v>0</v>
      </c>
      <c r="O327" s="59" t="str">
        <f>Table5[[#This Row],[Community]]</f>
        <v xml:space="preserve">Tonsina  </v>
      </c>
      <c r="P327" s="120" t="s">
        <v>432</v>
      </c>
    </row>
    <row r="328" spans="1:16" x14ac:dyDescent="0.25">
      <c r="A328" s="59" t="str">
        <f>Table1422[[#This Row],[Community]]</f>
        <v xml:space="preserve">Trapper Creek  </v>
      </c>
      <c r="B328" s="123">
        <f>Table1422[[#This Row],[IQ1_Average]]</f>
        <v>12813</v>
      </c>
      <c r="C328" s="59" t="str">
        <f>Table5[[#This Row],[Community]]</f>
        <v xml:space="preserve">Trapper Creek  </v>
      </c>
      <c r="D328" s="123">
        <f>Table1422[[#This Row],[IQ2_Average]]</f>
        <v>24783.333333333332</v>
      </c>
      <c r="E328" s="59" t="str">
        <f>Table5[[#This Row],[Community]]</f>
        <v xml:space="preserve">Trapper Creek  </v>
      </c>
      <c r="F328" s="122">
        <f>Table1422[[#This Row],[IQ3_Average]]</f>
        <v>46333.333333333336</v>
      </c>
      <c r="G328" s="59" t="str">
        <f>Table5[[#This Row],[Community]]</f>
        <v xml:space="preserve">Trapper Creek  </v>
      </c>
      <c r="H328" s="121">
        <f>Table1422[[#This Row],[SNAP_Average]]</f>
        <v>6.0749999999999998E-2</v>
      </c>
      <c r="I328" s="59" t="str">
        <f>Table5[[#This Row],[Community]]</f>
        <v xml:space="preserve">Trapper Creek  </v>
      </c>
      <c r="J328" s="121">
        <f>Table1422[[#This Row],[Poverty_Average]]</f>
        <v>0.21049999999999999</v>
      </c>
      <c r="K328" s="59" t="str">
        <f>Table5[[#This Row],[Community]]</f>
        <v xml:space="preserve">Trapper Creek  </v>
      </c>
      <c r="L328" s="121">
        <f>Table1422[[#This Row],[Full Time Employment_Average]]</f>
        <v>0.34325</v>
      </c>
      <c r="M328" s="59" t="str">
        <f>Table5[[#This Row],[Community]]</f>
        <v xml:space="preserve">Trapper Creek  </v>
      </c>
      <c r="N328" s="120">
        <f>'Update Information Here'!AL328</f>
        <v>0</v>
      </c>
      <c r="O328" s="59" t="str">
        <f>Table5[[#This Row],[Community]]</f>
        <v xml:space="preserve">Trapper Creek  </v>
      </c>
      <c r="P328" s="120" t="s">
        <v>432</v>
      </c>
    </row>
    <row r="329" spans="1:16" x14ac:dyDescent="0.25">
      <c r="A329" s="59" t="str">
        <f>Table1422[[#This Row],[Community]]</f>
        <v xml:space="preserve">Tuluksak  </v>
      </c>
      <c r="B329" s="123">
        <f>Table1422[[#This Row],[IQ1_Average]]</f>
        <v>11044.25</v>
      </c>
      <c r="C329" s="59" t="str">
        <f>Table5[[#This Row],[Community]]</f>
        <v xml:space="preserve">Tuluksak  </v>
      </c>
      <c r="D329" s="123">
        <f>Table1422[[#This Row],[IQ2_Average]]</f>
        <v>22087.5</v>
      </c>
      <c r="E329" s="59" t="str">
        <f>Table5[[#This Row],[Community]]</f>
        <v xml:space="preserve">Tuluksak  </v>
      </c>
      <c r="F329" s="122">
        <f>Table1422[[#This Row],[IQ3_Average]]</f>
        <v>34343.75</v>
      </c>
      <c r="G329" s="59" t="str">
        <f>Table5[[#This Row],[Community]]</f>
        <v xml:space="preserve">Tuluksak  </v>
      </c>
      <c r="H329" s="121">
        <f>Table1422[[#This Row],[SNAP_Average]]</f>
        <v>0.59875</v>
      </c>
      <c r="I329" s="59" t="str">
        <f>Table5[[#This Row],[Community]]</f>
        <v xml:space="preserve">Tuluksak  </v>
      </c>
      <c r="J329" s="121">
        <f>Table1422[[#This Row],[Poverty_Average]]</f>
        <v>0.54425000000000001</v>
      </c>
      <c r="K329" s="59" t="str">
        <f>Table5[[#This Row],[Community]]</f>
        <v xml:space="preserve">Tuluksak  </v>
      </c>
      <c r="L329" s="121">
        <f>Table1422[[#This Row],[Full Time Employment_Average]]</f>
        <v>0.1595</v>
      </c>
      <c r="M329" s="59" t="str">
        <f>Table5[[#This Row],[Community]]</f>
        <v xml:space="preserve">Tuluksak  </v>
      </c>
      <c r="N329" s="120">
        <f>'Update Information Here'!AL329</f>
        <v>0</v>
      </c>
      <c r="O329" s="59" t="str">
        <f>Table5[[#This Row],[Community]]</f>
        <v xml:space="preserve">Tuluksak  </v>
      </c>
      <c r="P329" s="120" t="s">
        <v>432</v>
      </c>
    </row>
    <row r="330" spans="1:16" x14ac:dyDescent="0.25">
      <c r="A330" s="59" t="str">
        <f>Table1422[[#This Row],[Community]]</f>
        <v xml:space="preserve">Tuntutuliak  </v>
      </c>
      <c r="B330" s="123">
        <f>Table1422[[#This Row],[IQ1_Average]]</f>
        <v>14288.5</v>
      </c>
      <c r="C330" s="59" t="str">
        <f>Table5[[#This Row],[Community]]</f>
        <v xml:space="preserve">Tuntutuliak  </v>
      </c>
      <c r="D330" s="123">
        <f>Table1422[[#This Row],[IQ2_Average]]</f>
        <v>24190.5</v>
      </c>
      <c r="E330" s="59" t="str">
        <f>Table5[[#This Row],[Community]]</f>
        <v xml:space="preserve">Tuntutuliak  </v>
      </c>
      <c r="F330" s="122">
        <f>Table1422[[#This Row],[IQ3_Average]]</f>
        <v>36803.25</v>
      </c>
      <c r="G330" s="59" t="str">
        <f>Table5[[#This Row],[Community]]</f>
        <v xml:space="preserve">Tuntutuliak  </v>
      </c>
      <c r="H330" s="121">
        <f>Table1422[[#This Row],[SNAP_Average]]</f>
        <v>0.69624999999999992</v>
      </c>
      <c r="I330" s="59" t="str">
        <f>Table5[[#This Row],[Community]]</f>
        <v xml:space="preserve">Tuntutuliak  </v>
      </c>
      <c r="J330" s="121">
        <f>Table1422[[#This Row],[Poverty_Average]]</f>
        <v>0.45425000000000004</v>
      </c>
      <c r="K330" s="59" t="str">
        <f>Table5[[#This Row],[Community]]</f>
        <v xml:space="preserve">Tuntutuliak  </v>
      </c>
      <c r="L330" s="121">
        <f>Table1422[[#This Row],[Full Time Employment_Average]]</f>
        <v>8.4249999999999992E-2</v>
      </c>
      <c r="M330" s="59" t="str">
        <f>Table5[[#This Row],[Community]]</f>
        <v xml:space="preserve">Tuntutuliak  </v>
      </c>
      <c r="N330" s="120">
        <f>'Update Information Here'!AL330</f>
        <v>0</v>
      </c>
      <c r="O330" s="59" t="str">
        <f>Table5[[#This Row],[Community]]</f>
        <v xml:space="preserve">Tuntutuliak  </v>
      </c>
      <c r="P330" s="120" t="s">
        <v>432</v>
      </c>
    </row>
    <row r="331" spans="1:16" x14ac:dyDescent="0.25">
      <c r="A331" s="59" t="str">
        <f>Table1422[[#This Row],[Community]]</f>
        <v xml:space="preserve">Tununak  </v>
      </c>
      <c r="B331" s="123">
        <f>Table1422[[#This Row],[IQ1_Average]]</f>
        <v>16137.5</v>
      </c>
      <c r="C331" s="59" t="str">
        <f>Table5[[#This Row],[Community]]</f>
        <v xml:space="preserve">Tununak  </v>
      </c>
      <c r="D331" s="123">
        <f>Table1422[[#This Row],[IQ2_Average]]</f>
        <v>28175</v>
      </c>
      <c r="E331" s="59" t="str">
        <f>Table5[[#This Row],[Community]]</f>
        <v xml:space="preserve">Tununak  </v>
      </c>
      <c r="F331" s="122">
        <f>Table1422[[#This Row],[IQ3_Average]]</f>
        <v>42291.75</v>
      </c>
      <c r="G331" s="59" t="str">
        <f>Table5[[#This Row],[Community]]</f>
        <v xml:space="preserve">Tununak  </v>
      </c>
      <c r="H331" s="121">
        <f>Table1422[[#This Row],[SNAP_Average]]</f>
        <v>0.57299999999999995</v>
      </c>
      <c r="I331" s="59" t="str">
        <f>Table5[[#This Row],[Community]]</f>
        <v xml:space="preserve">Tununak  </v>
      </c>
      <c r="J331" s="121">
        <f>Table1422[[#This Row],[Poverty_Average]]</f>
        <v>0.35524999999999995</v>
      </c>
      <c r="K331" s="59" t="str">
        <f>Table5[[#This Row],[Community]]</f>
        <v xml:space="preserve">Tununak  </v>
      </c>
      <c r="L331" s="121">
        <f>Table1422[[#This Row],[Full Time Employment_Average]]</f>
        <v>0.15433333333333335</v>
      </c>
      <c r="M331" s="59" t="str">
        <f>Table5[[#This Row],[Community]]</f>
        <v xml:space="preserve">Tununak  </v>
      </c>
      <c r="N331" s="120">
        <f>'Update Information Here'!AL331</f>
        <v>0</v>
      </c>
      <c r="O331" s="59" t="str">
        <f>Table5[[#This Row],[Community]]</f>
        <v xml:space="preserve">Tununak  </v>
      </c>
      <c r="P331" s="120" t="s">
        <v>432</v>
      </c>
    </row>
    <row r="332" spans="1:16" x14ac:dyDescent="0.25">
      <c r="A332" s="59" t="str">
        <f>Table1422[[#This Row],[Community]]</f>
        <v xml:space="preserve">Twin Hills  </v>
      </c>
      <c r="B332" s="123">
        <f>Table1422[[#This Row],[IQ1_Average]]</f>
        <v>18239.5</v>
      </c>
      <c r="C332" s="59" t="str">
        <f>Table5[[#This Row],[Community]]</f>
        <v xml:space="preserve">Twin Hills  </v>
      </c>
      <c r="D332" s="123">
        <f>Table1422[[#This Row],[IQ2_Average]]</f>
        <v>27500</v>
      </c>
      <c r="E332" s="59" t="str">
        <f>Table5[[#This Row],[Community]]</f>
        <v xml:space="preserve">Twin Hills  </v>
      </c>
      <c r="F332" s="122">
        <f>Table1422[[#This Row],[IQ3_Average]]</f>
        <v>39687.5</v>
      </c>
      <c r="G332" s="59" t="str">
        <f>Table5[[#This Row],[Community]]</f>
        <v xml:space="preserve">Twin Hills  </v>
      </c>
      <c r="H332" s="121">
        <f>Table1422[[#This Row],[SNAP_Average]]</f>
        <v>0.43924999999999997</v>
      </c>
      <c r="I332" s="59" t="str">
        <f>Table5[[#This Row],[Community]]</f>
        <v xml:space="preserve">Twin Hills  </v>
      </c>
      <c r="J332" s="121">
        <f>Table1422[[#This Row],[Poverty_Average]]</f>
        <v>0.30099999999999999</v>
      </c>
      <c r="K332" s="59" t="str">
        <f>Table5[[#This Row],[Community]]</f>
        <v xml:space="preserve">Twin Hills  </v>
      </c>
      <c r="L332" s="121">
        <f>Table1422[[#This Row],[Full Time Employment_Average]]</f>
        <v>0.376</v>
      </c>
      <c r="M332" s="59" t="str">
        <f>Table5[[#This Row],[Community]]</f>
        <v xml:space="preserve">Twin Hills  </v>
      </c>
      <c r="N332" s="120">
        <f>'Update Information Here'!AL332</f>
        <v>50</v>
      </c>
      <c r="O332" s="59" t="str">
        <f>Table5[[#This Row],[Community]]</f>
        <v xml:space="preserve">Twin Hills  </v>
      </c>
      <c r="P332" s="120" t="s">
        <v>433</v>
      </c>
    </row>
    <row r="333" spans="1:16" x14ac:dyDescent="0.25">
      <c r="A333" s="59" t="str">
        <f>Table1422[[#This Row],[Community]]</f>
        <v xml:space="preserve">Two Rivers  </v>
      </c>
      <c r="B333" s="123">
        <f>Table1422[[#This Row],[IQ1_Average]]</f>
        <v>25586.333333333332</v>
      </c>
      <c r="C333" s="59" t="str">
        <f>Table5[[#This Row],[Community]]</f>
        <v xml:space="preserve">Two Rivers  </v>
      </c>
      <c r="D333" s="123">
        <f>Table1422[[#This Row],[IQ2_Average]]</f>
        <v>41937</v>
      </c>
      <c r="E333" s="59" t="str">
        <f>Table5[[#This Row],[Community]]</f>
        <v xml:space="preserve">Two Rivers  </v>
      </c>
      <c r="F333" s="122">
        <f>Table1422[[#This Row],[IQ3_Average]]</f>
        <v>77065.75</v>
      </c>
      <c r="G333" s="59" t="str">
        <f>Table5[[#This Row],[Community]]</f>
        <v xml:space="preserve">Two Rivers  </v>
      </c>
      <c r="H333" s="121">
        <f>Table1422[[#This Row],[SNAP_Average]]</f>
        <v>0.11675000000000001</v>
      </c>
      <c r="I333" s="59" t="str">
        <f>Table5[[#This Row],[Community]]</f>
        <v xml:space="preserve">Two Rivers  </v>
      </c>
      <c r="J333" s="121">
        <f>Table1422[[#This Row],[Poverty_Average]]</f>
        <v>0.20949999999999999</v>
      </c>
      <c r="K333" s="59" t="str">
        <f>Table5[[#This Row],[Community]]</f>
        <v xml:space="preserve">Two Rivers  </v>
      </c>
      <c r="L333" s="121">
        <f>Table1422[[#This Row],[Full Time Employment_Average]]</f>
        <v>0.53174999999999994</v>
      </c>
      <c r="M333" s="59" t="str">
        <f>Table5[[#This Row],[Community]]</f>
        <v xml:space="preserve">Two Rivers  </v>
      </c>
      <c r="N333" s="120">
        <f>'Update Information Here'!AL333</f>
        <v>0</v>
      </c>
      <c r="O333" s="59" t="str">
        <f>Table5[[#This Row],[Community]]</f>
        <v xml:space="preserve">Two Rivers  </v>
      </c>
      <c r="P333" s="120" t="s">
        <v>432</v>
      </c>
    </row>
    <row r="334" spans="1:16" x14ac:dyDescent="0.25">
      <c r="A334" s="59" t="str">
        <f>Table1422[[#This Row],[Community]]</f>
        <v xml:space="preserve">Tyonek  </v>
      </c>
      <c r="B334" s="123">
        <f>Table1422[[#This Row],[IQ1_Average]]</f>
        <v>7399</v>
      </c>
      <c r="C334" s="59" t="str">
        <f>Table5[[#This Row],[Community]]</f>
        <v xml:space="preserve">Tyonek  </v>
      </c>
      <c r="D334" s="123">
        <f>Table1422[[#This Row],[IQ2_Average]]</f>
        <v>30581.25</v>
      </c>
      <c r="E334" s="59" t="str">
        <f>Table5[[#This Row],[Community]]</f>
        <v xml:space="preserve">Tyonek  </v>
      </c>
      <c r="F334" s="122">
        <f>Table1422[[#This Row],[IQ3_Average]]</f>
        <v>49207</v>
      </c>
      <c r="G334" s="59" t="str">
        <f>Table5[[#This Row],[Community]]</f>
        <v xml:space="preserve">Tyonek  </v>
      </c>
      <c r="H334" s="121">
        <f>Table1422[[#This Row],[SNAP_Average]]</f>
        <v>0.1855</v>
      </c>
      <c r="I334" s="59" t="str">
        <f>Table5[[#This Row],[Community]]</f>
        <v xml:space="preserve">Tyonek  </v>
      </c>
      <c r="J334" s="121">
        <f>Table1422[[#This Row],[Poverty_Average]]</f>
        <v>0.27399999999999997</v>
      </c>
      <c r="K334" s="59" t="str">
        <f>Table5[[#This Row],[Community]]</f>
        <v xml:space="preserve">Tyonek  </v>
      </c>
      <c r="L334" s="121">
        <f>Table1422[[#This Row],[Full Time Employment_Average]]</f>
        <v>0.316</v>
      </c>
      <c r="M334" s="59" t="str">
        <f>Table5[[#This Row],[Community]]</f>
        <v xml:space="preserve">Tyonek  </v>
      </c>
      <c r="N334" s="120">
        <f>'Update Information Here'!AL334</f>
        <v>128.25</v>
      </c>
      <c r="O334" s="59" t="str">
        <f>Table5[[#This Row],[Community]]</f>
        <v xml:space="preserve">Tyonek  </v>
      </c>
      <c r="P334" s="120" t="s">
        <v>433</v>
      </c>
    </row>
    <row r="335" spans="1:16" x14ac:dyDescent="0.25">
      <c r="A335" s="59" t="str">
        <f>Table1422[[#This Row],[Community]]</f>
        <v xml:space="preserve">Ugashik  </v>
      </c>
      <c r="B335" s="123">
        <f>Table1422[[#This Row],[IQ1_Average]]</f>
        <v>26861</v>
      </c>
      <c r="C335" s="59" t="str">
        <f>Table5[[#This Row],[Community]]</f>
        <v xml:space="preserve">Ugashik  </v>
      </c>
      <c r="D335" s="123">
        <f>Table1422[[#This Row],[IQ2_Average]]</f>
        <v>42712.5</v>
      </c>
      <c r="E335" s="59" t="str">
        <f>Table5[[#This Row],[Community]]</f>
        <v xml:space="preserve">Ugashik  </v>
      </c>
      <c r="F335" s="122">
        <f>Table1422[[#This Row],[IQ3_Average]]</f>
        <v>50995</v>
      </c>
      <c r="G335" s="59" t="str">
        <f>Table5[[#This Row],[Community]]</f>
        <v xml:space="preserve">Ugashik  </v>
      </c>
      <c r="H335" s="121">
        <f>Table1422[[#This Row],[SNAP_Average]]</f>
        <v>6.0499999999999998E-2</v>
      </c>
      <c r="I335" s="59" t="str">
        <f>Table5[[#This Row],[Community]]</f>
        <v xml:space="preserve">Ugashik  </v>
      </c>
      <c r="J335" s="121">
        <f>Table1422[[#This Row],[Poverty_Average]]</f>
        <v>6.3250000000000001E-2</v>
      </c>
      <c r="K335" s="59" t="str">
        <f>Table5[[#This Row],[Community]]</f>
        <v xml:space="preserve">Ugashik  </v>
      </c>
      <c r="L335" s="121">
        <f>Table1422[[#This Row],[Full Time Employment_Average]]</f>
        <v>0.33450000000000002</v>
      </c>
      <c r="M335" s="59" t="str">
        <f>Table5[[#This Row],[Community]]</f>
        <v xml:space="preserve">Ugashik  </v>
      </c>
      <c r="N335" s="120">
        <f>'Update Information Here'!AL335</f>
        <v>0</v>
      </c>
      <c r="O335" s="59" t="str">
        <f>Table5[[#This Row],[Community]]</f>
        <v xml:space="preserve">Ugashik  </v>
      </c>
      <c r="P335" s="120" t="s">
        <v>432</v>
      </c>
    </row>
    <row r="336" spans="1:16" x14ac:dyDescent="0.25">
      <c r="A336" s="59" t="str">
        <f>Table1422[[#This Row],[Community]]</f>
        <v xml:space="preserve">Unalakleet </v>
      </c>
      <c r="B336" s="123">
        <f>Table1422[[#This Row],[IQ1_Average]]</f>
        <v>25983</v>
      </c>
      <c r="C336" s="59" t="str">
        <f>Table5[[#This Row],[Community]]</f>
        <v xml:space="preserve">Unalakleet </v>
      </c>
      <c r="D336" s="123">
        <f>Table1422[[#This Row],[IQ2_Average]]</f>
        <v>42946.5</v>
      </c>
      <c r="E336" s="59" t="str">
        <f>Table5[[#This Row],[Community]]</f>
        <v xml:space="preserve">Unalakleet </v>
      </c>
      <c r="F336" s="122">
        <f>Table1422[[#This Row],[IQ3_Average]]</f>
        <v>68457</v>
      </c>
      <c r="G336" s="59" t="str">
        <f>Table5[[#This Row],[Community]]</f>
        <v xml:space="preserve">Unalakleet </v>
      </c>
      <c r="H336" s="121">
        <f>Table1422[[#This Row],[SNAP_Average]]</f>
        <v>0.15425</v>
      </c>
      <c r="I336" s="59" t="str">
        <f>Table5[[#This Row],[Community]]</f>
        <v xml:space="preserve">Unalakleet </v>
      </c>
      <c r="J336" s="121">
        <f>Table1422[[#This Row],[Poverty_Average]]</f>
        <v>0.11075</v>
      </c>
      <c r="K336" s="59" t="str">
        <f>Table5[[#This Row],[Community]]</f>
        <v xml:space="preserve">Unalakleet </v>
      </c>
      <c r="L336" s="121">
        <f>Table1422[[#This Row],[Full Time Employment_Average]]</f>
        <v>0.39249999999999996</v>
      </c>
      <c r="M336" s="59" t="str">
        <f>Table5[[#This Row],[Community]]</f>
        <v xml:space="preserve">Unalakleet </v>
      </c>
      <c r="N336" s="120">
        <f>'Update Information Here'!AL336</f>
        <v>90</v>
      </c>
      <c r="O336" s="59" t="str">
        <f>Table5[[#This Row],[Community]]</f>
        <v xml:space="preserve">Unalakleet </v>
      </c>
      <c r="P336" s="120" t="s">
        <v>433</v>
      </c>
    </row>
    <row r="337" spans="1:16" x14ac:dyDescent="0.25">
      <c r="A337" s="59" t="str">
        <f>Table1422[[#This Row],[Community]]</f>
        <v xml:space="preserve">Unalaska </v>
      </c>
      <c r="B337" s="123">
        <f>Table1422[[#This Row],[IQ1_Average]]</f>
        <v>41837.75</v>
      </c>
      <c r="C337" s="59" t="str">
        <f>Table5[[#This Row],[Community]]</f>
        <v xml:space="preserve">Unalaska </v>
      </c>
      <c r="D337" s="123">
        <f>Table1422[[#This Row],[IQ2_Average]]</f>
        <v>70535.25</v>
      </c>
      <c r="E337" s="59" t="str">
        <f>Table5[[#This Row],[Community]]</f>
        <v xml:space="preserve">Unalaska </v>
      </c>
      <c r="F337" s="122">
        <f>Table1422[[#This Row],[IQ3_Average]]</f>
        <v>98630.75</v>
      </c>
      <c r="G337" s="59" t="str">
        <f>Table5[[#This Row],[Community]]</f>
        <v xml:space="preserve">Unalaska </v>
      </c>
      <c r="H337" s="121">
        <f>Table1422[[#This Row],[SNAP_Average]]</f>
        <v>8.2000000000000003E-2</v>
      </c>
      <c r="I337" s="59" t="str">
        <f>Table5[[#This Row],[Community]]</f>
        <v xml:space="preserve">Unalaska </v>
      </c>
      <c r="J337" s="121">
        <f>Table1422[[#This Row],[Poverty_Average]]</f>
        <v>7.2749999999999995E-2</v>
      </c>
      <c r="K337" s="59" t="str">
        <f>Table5[[#This Row],[Community]]</f>
        <v xml:space="preserve">Unalaska </v>
      </c>
      <c r="L337" s="121">
        <f>Table1422[[#This Row],[Full Time Employment_Average]]</f>
        <v>0.69399999999999995</v>
      </c>
      <c r="M337" s="59" t="str">
        <f>Table5[[#This Row],[Community]]</f>
        <v xml:space="preserve">Unalaska </v>
      </c>
      <c r="N337" s="120">
        <f>'Update Information Here'!AL337</f>
        <v>0</v>
      </c>
      <c r="O337" s="59" t="str">
        <f>Table5[[#This Row],[Community]]</f>
        <v xml:space="preserve">Unalaska </v>
      </c>
      <c r="P337" s="120" t="s">
        <v>432</v>
      </c>
    </row>
    <row r="338" spans="1:16" x14ac:dyDescent="0.25">
      <c r="A338" s="59" t="str">
        <f>Table1422[[#This Row],[Community]]</f>
        <v xml:space="preserve">Upper Kalskag </v>
      </c>
      <c r="B338" s="123">
        <f>Table1422[[#This Row],[IQ1_Average]]</f>
        <v>22312.5</v>
      </c>
      <c r="C338" s="59" t="str">
        <f>Table5[[#This Row],[Community]]</f>
        <v xml:space="preserve">Upper Kalskag </v>
      </c>
      <c r="D338" s="123">
        <f>Table1422[[#This Row],[IQ2_Average]]</f>
        <v>43101</v>
      </c>
      <c r="E338" s="59" t="str">
        <f>Table5[[#This Row],[Community]]</f>
        <v xml:space="preserve">Upper Kalskag </v>
      </c>
      <c r="F338" s="122">
        <f>Table1422[[#This Row],[IQ3_Average]]</f>
        <v>59015.75</v>
      </c>
      <c r="G338" s="59" t="str">
        <f>Table5[[#This Row],[Community]]</f>
        <v xml:space="preserve">Upper Kalskag </v>
      </c>
      <c r="H338" s="121">
        <f>Table1422[[#This Row],[SNAP_Average]]</f>
        <v>0.38674999999999993</v>
      </c>
      <c r="I338" s="59" t="str">
        <f>Table5[[#This Row],[Community]]</f>
        <v xml:space="preserve">Upper Kalskag </v>
      </c>
      <c r="J338" s="121">
        <f>Table1422[[#This Row],[Poverty_Average]]</f>
        <v>0.20750000000000002</v>
      </c>
      <c r="K338" s="59" t="str">
        <f>Table5[[#This Row],[Community]]</f>
        <v xml:space="preserve">Upper Kalskag </v>
      </c>
      <c r="L338" s="121">
        <f>Table1422[[#This Row],[Full Time Employment_Average]]</f>
        <v>0.28875000000000001</v>
      </c>
      <c r="M338" s="59" t="str">
        <f>Table5[[#This Row],[Community]]</f>
        <v xml:space="preserve">Upper Kalskag </v>
      </c>
      <c r="N338" s="120">
        <f>'Update Information Here'!AL338</f>
        <v>157</v>
      </c>
      <c r="O338" s="59" t="str">
        <f>Table5[[#This Row],[Community]]</f>
        <v xml:space="preserve">Upper Kalskag </v>
      </c>
      <c r="P338" s="120" t="s">
        <v>433</v>
      </c>
    </row>
    <row r="339" spans="1:16" x14ac:dyDescent="0.25">
      <c r="A339" s="59" t="str">
        <f>Table1422[[#This Row],[Community]]</f>
        <v xml:space="preserve">Utqiagvik </v>
      </c>
      <c r="B339" s="123">
        <f>Table1422[[#This Row],[IQ1_Average]]</f>
        <v>26592.75</v>
      </c>
      <c r="C339" s="59" t="str">
        <f>Table5[[#This Row],[Community]]</f>
        <v xml:space="preserve">Utqiagvik </v>
      </c>
      <c r="D339" s="123">
        <f>Table1422[[#This Row],[IQ2_Average]]</f>
        <v>55865.25</v>
      </c>
      <c r="E339" s="59" t="str">
        <f>Table5[[#This Row],[Community]]</f>
        <v xml:space="preserve">Utqiagvik </v>
      </c>
      <c r="F339" s="122">
        <f>Table1422[[#This Row],[IQ3_Average]]</f>
        <v>88844</v>
      </c>
      <c r="G339" s="59" t="str">
        <f>Table5[[#This Row],[Community]]</f>
        <v xml:space="preserve">Utqiagvik </v>
      </c>
      <c r="H339" s="121">
        <f>Table1422[[#This Row],[SNAP_Average]]</f>
        <v>0.25274999999999997</v>
      </c>
      <c r="I339" s="59" t="str">
        <f>Table5[[#This Row],[Community]]</f>
        <v xml:space="preserve">Utqiagvik </v>
      </c>
      <c r="J339" s="121">
        <f>Table1422[[#This Row],[Poverty_Average]]</f>
        <v>0.15225</v>
      </c>
      <c r="K339" s="59" t="str">
        <f>Table5[[#This Row],[Community]]</f>
        <v xml:space="preserve">Utqiagvik </v>
      </c>
      <c r="L339" s="121">
        <f>Table1422[[#This Row],[Full Time Employment_Average]]</f>
        <v>0.64600000000000002</v>
      </c>
      <c r="M339" s="59" t="str">
        <f>Table5[[#This Row],[Community]]</f>
        <v xml:space="preserve">Utqiagvik </v>
      </c>
      <c r="N339" s="120">
        <f>'Update Information Here'!AL339</f>
        <v>0</v>
      </c>
      <c r="O339" s="59" t="str">
        <f>Table5[[#This Row],[Community]]</f>
        <v xml:space="preserve">Utqiagvik </v>
      </c>
      <c r="P339" s="120" t="s">
        <v>432</v>
      </c>
    </row>
    <row r="340" spans="1:16" x14ac:dyDescent="0.25">
      <c r="A340" s="59" t="str">
        <f>Table1422[[#This Row],[Community]]</f>
        <v xml:space="preserve">Valdez </v>
      </c>
      <c r="B340" s="123">
        <f>Table1422[[#This Row],[IQ1_Average]]</f>
        <v>26871</v>
      </c>
      <c r="C340" s="59" t="str">
        <f>Table5[[#This Row],[Community]]</f>
        <v xml:space="preserve">Valdez </v>
      </c>
      <c r="D340" s="123">
        <f>Table1422[[#This Row],[IQ2_Average]]</f>
        <v>71140.25</v>
      </c>
      <c r="E340" s="59" t="str">
        <f>Table5[[#This Row],[Community]]</f>
        <v xml:space="preserve">Valdez </v>
      </c>
      <c r="F340" s="122">
        <f>Table1422[[#This Row],[IQ3_Average]]</f>
        <v>102232</v>
      </c>
      <c r="G340" s="59" t="str">
        <f>Table5[[#This Row],[Community]]</f>
        <v xml:space="preserve">Valdez </v>
      </c>
      <c r="H340" s="121">
        <f>Table1422[[#This Row],[SNAP_Average]]</f>
        <v>2.9500000000000002E-2</v>
      </c>
      <c r="I340" s="59" t="str">
        <f>Table5[[#This Row],[Community]]</f>
        <v xml:space="preserve">Valdez </v>
      </c>
      <c r="J340" s="121">
        <f>Table1422[[#This Row],[Poverty_Average]]</f>
        <v>9.8000000000000004E-2</v>
      </c>
      <c r="K340" s="59" t="str">
        <f>Table5[[#This Row],[Community]]</f>
        <v xml:space="preserve">Valdez </v>
      </c>
      <c r="L340" s="121">
        <f>Table1422[[#This Row],[Full Time Employment_Average]]</f>
        <v>0.56124999999999992</v>
      </c>
      <c r="M340" s="59" t="str">
        <f>Table5[[#This Row],[Community]]</f>
        <v xml:space="preserve">Valdez </v>
      </c>
      <c r="N340" s="120">
        <f>'Update Information Here'!AL340</f>
        <v>0</v>
      </c>
      <c r="O340" s="59" t="str">
        <f>Table5[[#This Row],[Community]]</f>
        <v xml:space="preserve">Valdez </v>
      </c>
      <c r="P340" s="120" t="s">
        <v>433</v>
      </c>
    </row>
    <row r="341" spans="1:16" x14ac:dyDescent="0.25">
      <c r="A341" s="59" t="str">
        <f>Table1422[[#This Row],[Community]]</f>
        <v xml:space="preserve">Venetie  </v>
      </c>
      <c r="B341" s="123">
        <f>Table1422[[#This Row],[IQ1_Average]]</f>
        <v>7580.25</v>
      </c>
      <c r="C341" s="59" t="str">
        <f>Table5[[#This Row],[Community]]</f>
        <v xml:space="preserve">Venetie  </v>
      </c>
      <c r="D341" s="123">
        <f>Table1422[[#This Row],[IQ2_Average]]</f>
        <v>22229</v>
      </c>
      <c r="E341" s="59" t="str">
        <f>Table5[[#This Row],[Community]]</f>
        <v xml:space="preserve">Venetie  </v>
      </c>
      <c r="F341" s="122">
        <f>Table1422[[#This Row],[IQ3_Average]]</f>
        <v>39802</v>
      </c>
      <c r="G341" s="59" t="str">
        <f>Table5[[#This Row],[Community]]</f>
        <v xml:space="preserve">Venetie  </v>
      </c>
      <c r="H341" s="121">
        <f>Table1422[[#This Row],[SNAP_Average]]</f>
        <v>0.59450000000000003</v>
      </c>
      <c r="I341" s="59" t="str">
        <f>Table5[[#This Row],[Community]]</f>
        <v xml:space="preserve">Venetie  </v>
      </c>
      <c r="J341" s="121">
        <f>Table1422[[#This Row],[Poverty_Average]]</f>
        <v>0.52249999999999996</v>
      </c>
      <c r="K341" s="59" t="str">
        <f>Table5[[#This Row],[Community]]</f>
        <v xml:space="preserve">Venetie  </v>
      </c>
      <c r="L341" s="121">
        <f>Table1422[[#This Row],[Full Time Employment_Average]]</f>
        <v>0.35933333333333334</v>
      </c>
      <c r="M341" s="59" t="str">
        <f>Table5[[#This Row],[Community]]</f>
        <v xml:space="preserve">Venetie  </v>
      </c>
      <c r="N341" s="120">
        <f>'Update Information Here'!AL341</f>
        <v>0</v>
      </c>
      <c r="O341" s="59" t="str">
        <f>Table5[[#This Row],[Community]]</f>
        <v xml:space="preserve">Venetie  </v>
      </c>
      <c r="P341" s="120" t="s">
        <v>432</v>
      </c>
    </row>
    <row r="342" spans="1:16" x14ac:dyDescent="0.25">
      <c r="A342" s="59" t="str">
        <f>Table1422[[#This Row],[Community]]</f>
        <v xml:space="preserve">Wainwright </v>
      </c>
      <c r="B342" s="123">
        <f>Table1422[[#This Row],[IQ1_Average]]</f>
        <v>25012.5</v>
      </c>
      <c r="C342" s="59" t="str">
        <f>Table5[[#This Row],[Community]]</f>
        <v xml:space="preserve">Wainwright </v>
      </c>
      <c r="D342" s="123">
        <f>Table1422[[#This Row],[IQ2_Average]]</f>
        <v>49229.25</v>
      </c>
      <c r="E342" s="59" t="str">
        <f>Table5[[#This Row],[Community]]</f>
        <v xml:space="preserve">Wainwright </v>
      </c>
      <c r="F342" s="122">
        <f>Table1422[[#This Row],[IQ3_Average]]</f>
        <v>79750</v>
      </c>
      <c r="G342" s="59" t="str">
        <f>Table5[[#This Row],[Community]]</f>
        <v xml:space="preserve">Wainwright </v>
      </c>
      <c r="H342" s="121">
        <f>Table1422[[#This Row],[SNAP_Average]]</f>
        <v>0.156</v>
      </c>
      <c r="I342" s="59" t="str">
        <f>Table5[[#This Row],[Community]]</f>
        <v xml:space="preserve">Wainwright </v>
      </c>
      <c r="J342" s="121">
        <f>Table1422[[#This Row],[Poverty_Average]]</f>
        <v>0.1905</v>
      </c>
      <c r="K342" s="59" t="str">
        <f>Table5[[#This Row],[Community]]</f>
        <v xml:space="preserve">Wainwright </v>
      </c>
      <c r="L342" s="121">
        <f>Table1422[[#This Row],[Full Time Employment_Average]]</f>
        <v>0.43900000000000006</v>
      </c>
      <c r="M342" s="59" t="str">
        <f>Table5[[#This Row],[Community]]</f>
        <v xml:space="preserve">Wainwright </v>
      </c>
      <c r="N342" s="120">
        <f>'Update Information Here'!AL342</f>
        <v>0</v>
      </c>
      <c r="O342" s="59" t="str">
        <f>Table5[[#This Row],[Community]]</f>
        <v xml:space="preserve">Wainwright </v>
      </c>
      <c r="P342" s="120" t="s">
        <v>432</v>
      </c>
    </row>
    <row r="343" spans="1:16" x14ac:dyDescent="0.25">
      <c r="A343" s="59" t="str">
        <f>Table1422[[#This Row],[Community]]</f>
        <v xml:space="preserve">Wales </v>
      </c>
      <c r="B343" s="123">
        <f>Table1422[[#This Row],[IQ1_Average]]</f>
        <v>13931.25</v>
      </c>
      <c r="C343" s="59" t="str">
        <f>Table5[[#This Row],[Community]]</f>
        <v xml:space="preserve">Wales </v>
      </c>
      <c r="D343" s="123">
        <f>Table1422[[#This Row],[IQ2_Average]]</f>
        <v>24156.25</v>
      </c>
      <c r="E343" s="59" t="str">
        <f>Table5[[#This Row],[Community]]</f>
        <v xml:space="preserve">Wales </v>
      </c>
      <c r="F343" s="122">
        <f>Table1422[[#This Row],[IQ3_Average]]</f>
        <v>39468.75</v>
      </c>
      <c r="G343" s="59" t="str">
        <f>Table5[[#This Row],[Community]]</f>
        <v xml:space="preserve">Wales </v>
      </c>
      <c r="H343" s="121">
        <f>Table1422[[#This Row],[SNAP_Average]]</f>
        <v>0.497</v>
      </c>
      <c r="I343" s="59" t="str">
        <f>Table5[[#This Row],[Community]]</f>
        <v xml:space="preserve">Wales </v>
      </c>
      <c r="J343" s="121">
        <f>Table1422[[#This Row],[Poverty_Average]]</f>
        <v>0.32400000000000001</v>
      </c>
      <c r="K343" s="59" t="str">
        <f>Table5[[#This Row],[Community]]</f>
        <v xml:space="preserve">Wales </v>
      </c>
      <c r="L343" s="121">
        <f>Table1422[[#This Row],[Full Time Employment_Average]]</f>
        <v>0.23899999999999999</v>
      </c>
      <c r="M343" s="59" t="str">
        <f>Table5[[#This Row],[Community]]</f>
        <v xml:space="preserve">Wales </v>
      </c>
      <c r="N343" s="120">
        <f>'Update Information Here'!AL343</f>
        <v>0</v>
      </c>
      <c r="O343" s="59" t="str">
        <f>Table5[[#This Row],[Community]]</f>
        <v xml:space="preserve">Wales </v>
      </c>
      <c r="P343" s="120" t="s">
        <v>432</v>
      </c>
    </row>
    <row r="344" spans="1:16" x14ac:dyDescent="0.25">
      <c r="A344" s="59" t="str">
        <f>Table1422[[#This Row],[Community]]</f>
        <v xml:space="preserve">Wasilla </v>
      </c>
      <c r="B344" s="123">
        <f>Table1422[[#This Row],[IQ1_Average]]</f>
        <v>22663.5</v>
      </c>
      <c r="C344" s="59" t="str">
        <f>Table5[[#This Row],[Community]]</f>
        <v xml:space="preserve">Wasilla </v>
      </c>
      <c r="D344" s="123">
        <f>Table1422[[#This Row],[IQ2_Average]]</f>
        <v>45358.5</v>
      </c>
      <c r="E344" s="59" t="str">
        <f>Table5[[#This Row],[Community]]</f>
        <v xml:space="preserve">Wasilla </v>
      </c>
      <c r="F344" s="122">
        <f>Table1422[[#This Row],[IQ3_Average]]</f>
        <v>75851.75</v>
      </c>
      <c r="G344" s="59" t="str">
        <f>Table5[[#This Row],[Community]]</f>
        <v xml:space="preserve">Wasilla </v>
      </c>
      <c r="H344" s="121">
        <f>Table1422[[#This Row],[SNAP_Average]]</f>
        <v>0.193</v>
      </c>
      <c r="I344" s="59" t="str">
        <f>Table5[[#This Row],[Community]]</f>
        <v xml:space="preserve">Wasilla </v>
      </c>
      <c r="J344" s="121">
        <f>Table1422[[#This Row],[Poverty_Average]]</f>
        <v>0.12975</v>
      </c>
      <c r="K344" s="59" t="str">
        <f>Table5[[#This Row],[Community]]</f>
        <v xml:space="preserve">Wasilla </v>
      </c>
      <c r="L344" s="121">
        <f>Table1422[[#This Row],[Full Time Employment_Average]]</f>
        <v>0.40925</v>
      </c>
      <c r="M344" s="59" t="str">
        <f>Table5[[#This Row],[Community]]</f>
        <v xml:space="preserve">Wasilla </v>
      </c>
      <c r="N344" s="120">
        <f>'Update Information Here'!AL344</f>
        <v>0</v>
      </c>
      <c r="O344" s="59" t="str">
        <f>Table5[[#This Row],[Community]]</f>
        <v xml:space="preserve">Wasilla </v>
      </c>
      <c r="P344" s="120" t="s">
        <v>432</v>
      </c>
    </row>
    <row r="345" spans="1:16" x14ac:dyDescent="0.25">
      <c r="A345" s="59" t="str">
        <f>Table1422[[#This Row],[Community]]</f>
        <v xml:space="preserve">Whale Pass </v>
      </c>
      <c r="B345" s="123">
        <f>Table1422[[#This Row],[IQ1_Average]]</f>
        <v>29000</v>
      </c>
      <c r="C345" s="59" t="str">
        <f>Table5[[#This Row],[Community]]</f>
        <v xml:space="preserve">Whale Pass </v>
      </c>
      <c r="D345" s="123">
        <f>Table1422[[#This Row],[IQ2_Average]]</f>
        <v>40462</v>
      </c>
      <c r="E345" s="59" t="str">
        <f>Table5[[#This Row],[Community]]</f>
        <v xml:space="preserve">Whale Pass </v>
      </c>
      <c r="F345" s="122">
        <f>Table1422[[#This Row],[IQ3_Average]]</f>
        <v>41846</v>
      </c>
      <c r="G345" s="59" t="str">
        <f>Table5[[#This Row],[Community]]</f>
        <v xml:space="preserve">Whale Pass </v>
      </c>
      <c r="H345" s="121">
        <f>Table1422[[#This Row],[SNAP_Average]]</f>
        <v>0</v>
      </c>
      <c r="I345" s="59" t="str">
        <f>Table5[[#This Row],[Community]]</f>
        <v xml:space="preserve">Whale Pass </v>
      </c>
      <c r="J345" s="121">
        <f>Table1422[[#This Row],[Poverty_Average]]</f>
        <v>0</v>
      </c>
      <c r="K345" s="59" t="str">
        <f>Table5[[#This Row],[Community]]</f>
        <v xml:space="preserve">Whale Pass </v>
      </c>
      <c r="L345" s="121">
        <f>Table1422[[#This Row],[Full Time Employment_Average]]</f>
        <v>0.51266666666666671</v>
      </c>
      <c r="M345" s="59" t="str">
        <f>Table5[[#This Row],[Community]]</f>
        <v xml:space="preserve">Whale Pass </v>
      </c>
      <c r="N345" s="120">
        <f>'Update Information Here'!AL345</f>
        <v>0</v>
      </c>
      <c r="O345" s="59" t="str">
        <f>Table5[[#This Row],[Community]]</f>
        <v xml:space="preserve">Whale Pass </v>
      </c>
      <c r="P345" s="120" t="s">
        <v>432</v>
      </c>
    </row>
    <row r="346" spans="1:16" x14ac:dyDescent="0.25">
      <c r="A346" s="59" t="str">
        <f>Table1422[[#This Row],[Community]]</f>
        <v xml:space="preserve">White Mountain </v>
      </c>
      <c r="B346" s="123">
        <f>Table1422[[#This Row],[IQ1_Average]]</f>
        <v>14500</v>
      </c>
      <c r="C346" s="59" t="str">
        <f>Table5[[#This Row],[Community]]</f>
        <v xml:space="preserve">White Mountain </v>
      </c>
      <c r="D346" s="123">
        <f>Table1422[[#This Row],[IQ2_Average]]</f>
        <v>28486.5</v>
      </c>
      <c r="E346" s="59" t="str">
        <f>Table5[[#This Row],[Community]]</f>
        <v xml:space="preserve">White Mountain </v>
      </c>
      <c r="F346" s="122">
        <f>Table1422[[#This Row],[IQ3_Average]]</f>
        <v>49970.25</v>
      </c>
      <c r="G346" s="59" t="str">
        <f>Table5[[#This Row],[Community]]</f>
        <v xml:space="preserve">White Mountain </v>
      </c>
      <c r="H346" s="121">
        <f>Table1422[[#This Row],[SNAP_Average]]</f>
        <v>0.42849999999999999</v>
      </c>
      <c r="I346" s="59" t="str">
        <f>Table5[[#This Row],[Community]]</f>
        <v xml:space="preserve">White Mountain </v>
      </c>
      <c r="J346" s="121">
        <f>Table1422[[#This Row],[Poverty_Average]]</f>
        <v>0.26524999999999999</v>
      </c>
      <c r="K346" s="59" t="str">
        <f>Table5[[#This Row],[Community]]</f>
        <v xml:space="preserve">White Mountain </v>
      </c>
      <c r="L346" s="121">
        <f>Table1422[[#This Row],[Full Time Employment_Average]]</f>
        <v>0.43800000000000006</v>
      </c>
      <c r="M346" s="59" t="str">
        <f>Table5[[#This Row],[Community]]</f>
        <v xml:space="preserve">White Mountain </v>
      </c>
      <c r="N346" s="120">
        <f>'Update Information Here'!AL346</f>
        <v>105</v>
      </c>
      <c r="O346" s="59" t="str">
        <f>Table5[[#This Row],[Community]]</f>
        <v xml:space="preserve">White Mountain </v>
      </c>
      <c r="P346" s="120" t="s">
        <v>433</v>
      </c>
    </row>
    <row r="347" spans="1:16" x14ac:dyDescent="0.25">
      <c r="A347" s="59" t="str">
        <f>Table1422[[#This Row],[Community]]</f>
        <v xml:space="preserve">Whitestone  </v>
      </c>
      <c r="B347" s="123" t="e">
        <f>Table1422[[#This Row],[IQ1_Average]]</f>
        <v>#DIV/0!</v>
      </c>
      <c r="C347" s="59" t="str">
        <f>Table5[[#This Row],[Community]]</f>
        <v xml:space="preserve">Whitestone  </v>
      </c>
      <c r="D347" s="123" t="e">
        <f>Table1422[[#This Row],[IQ2_Average]]</f>
        <v>#DIV/0!</v>
      </c>
      <c r="E347" s="59" t="str">
        <f>Table5[[#This Row],[Community]]</f>
        <v xml:space="preserve">Whitestone  </v>
      </c>
      <c r="F347" s="122" t="e">
        <f>Table1422[[#This Row],[IQ3_Average]]</f>
        <v>#DIV/0!</v>
      </c>
      <c r="G347" s="59" t="str">
        <f>Table5[[#This Row],[Community]]</f>
        <v xml:space="preserve">Whitestone  </v>
      </c>
      <c r="H347" s="121">
        <f>Table1422[[#This Row],[SNAP_Average]]</f>
        <v>0</v>
      </c>
      <c r="I347" s="59" t="str">
        <f>Table5[[#This Row],[Community]]</f>
        <v xml:space="preserve">Whitestone  </v>
      </c>
      <c r="J347" s="121">
        <f>Table1422[[#This Row],[Poverty_Average]]</f>
        <v>0</v>
      </c>
      <c r="K347" s="59" t="str">
        <f>Table5[[#This Row],[Community]]</f>
        <v xml:space="preserve">Whitestone  </v>
      </c>
      <c r="L347" s="121">
        <f>Table1422[[#This Row],[Full Time Employment_Average]]</f>
        <v>0.78766666666666663</v>
      </c>
      <c r="M347" s="59" t="str">
        <f>Table5[[#This Row],[Community]]</f>
        <v xml:space="preserve">Whitestone  </v>
      </c>
      <c r="N347" s="120">
        <f>'Update Information Here'!AL347</f>
        <v>0</v>
      </c>
      <c r="O347" s="59" t="str">
        <f>Table5[[#This Row],[Community]]</f>
        <v xml:space="preserve">Whitestone  </v>
      </c>
      <c r="P347" s="120" t="s">
        <v>432</v>
      </c>
    </row>
    <row r="348" spans="1:16" x14ac:dyDescent="0.25">
      <c r="A348" s="59" t="str">
        <f>Table1422[[#This Row],[Community]]</f>
        <v xml:space="preserve">Whitestone Logging Camp  </v>
      </c>
      <c r="B348" s="123" t="e">
        <f>Table1422[[#This Row],[IQ1_Average]]</f>
        <v>#DIV/0!</v>
      </c>
      <c r="C348" s="59" t="str">
        <f>Table5[[#This Row],[Community]]</f>
        <v xml:space="preserve">Whitestone Logging Camp  </v>
      </c>
      <c r="D348" s="123" t="e">
        <f>Table1422[[#This Row],[IQ2_Average]]</f>
        <v>#DIV/0!</v>
      </c>
      <c r="E348" s="59" t="str">
        <f>Table5[[#This Row],[Community]]</f>
        <v xml:space="preserve">Whitestone Logging Camp  </v>
      </c>
      <c r="F348" s="122" t="e">
        <f>Table1422[[#This Row],[IQ3_Average]]</f>
        <v>#DIV/0!</v>
      </c>
      <c r="G348" s="59" t="str">
        <f>Table5[[#This Row],[Community]]</f>
        <v xml:space="preserve">Whitestone Logging Camp  </v>
      </c>
      <c r="H348" s="121" t="e">
        <f>Table1422[[#This Row],[SNAP_Average]]</f>
        <v>#DIV/0!</v>
      </c>
      <c r="I348" s="59" t="str">
        <f>Table5[[#This Row],[Community]]</f>
        <v xml:space="preserve">Whitestone Logging Camp  </v>
      </c>
      <c r="J348" s="121" t="e">
        <f>Table1422[[#This Row],[Poverty_Average]]</f>
        <v>#DIV/0!</v>
      </c>
      <c r="K348" s="59" t="str">
        <f>Table5[[#This Row],[Community]]</f>
        <v xml:space="preserve">Whitestone Logging Camp  </v>
      </c>
      <c r="L348" s="121">
        <f>Table1422[[#This Row],[Full Time Employment_Average]]</f>
        <v>0.66799999999999993</v>
      </c>
      <c r="M348" s="59" t="str">
        <f>Table5[[#This Row],[Community]]</f>
        <v xml:space="preserve">Whitestone Logging Camp  </v>
      </c>
      <c r="N348" s="120">
        <f>'Update Information Here'!AL348</f>
        <v>0</v>
      </c>
      <c r="O348" s="59" t="str">
        <f>Table5[[#This Row],[Community]]</f>
        <v xml:space="preserve">Whitestone Logging Camp  </v>
      </c>
      <c r="P348" s="120" t="s">
        <v>432</v>
      </c>
    </row>
    <row r="349" spans="1:16" x14ac:dyDescent="0.25">
      <c r="A349" s="59" t="str">
        <f>Table1422[[#This Row],[Community]]</f>
        <v xml:space="preserve">Whittier </v>
      </c>
      <c r="B349" s="123">
        <f>Table1422[[#This Row],[IQ1_Average]]</f>
        <v>23573</v>
      </c>
      <c r="C349" s="59" t="str">
        <f>Table5[[#This Row],[Community]]</f>
        <v xml:space="preserve">Whittier </v>
      </c>
      <c r="D349" s="123">
        <f>Table1422[[#This Row],[IQ2_Average]]</f>
        <v>44195.5</v>
      </c>
      <c r="E349" s="59" t="str">
        <f>Table5[[#This Row],[Community]]</f>
        <v xml:space="preserve">Whittier </v>
      </c>
      <c r="F349" s="122">
        <f>Table1422[[#This Row],[IQ3_Average]]</f>
        <v>65960.25</v>
      </c>
      <c r="G349" s="59" t="str">
        <f>Table5[[#This Row],[Community]]</f>
        <v xml:space="preserve">Whittier </v>
      </c>
      <c r="H349" s="121">
        <f>Table1422[[#This Row],[SNAP_Average]]</f>
        <v>0.17800000000000002</v>
      </c>
      <c r="I349" s="59" t="str">
        <f>Table5[[#This Row],[Community]]</f>
        <v xml:space="preserve">Whittier </v>
      </c>
      <c r="J349" s="121">
        <f>Table1422[[#This Row],[Poverty_Average]]</f>
        <v>8.4500000000000006E-2</v>
      </c>
      <c r="K349" s="59" t="str">
        <f>Table5[[#This Row],[Community]]</f>
        <v xml:space="preserve">Whittier </v>
      </c>
      <c r="L349" s="121">
        <f>Table1422[[#This Row],[Full Time Employment_Average]]</f>
        <v>0.54799999999999993</v>
      </c>
      <c r="M349" s="59" t="str">
        <f>Table5[[#This Row],[Community]]</f>
        <v xml:space="preserve">Whittier </v>
      </c>
      <c r="N349" s="120">
        <f>'Update Information Here'!AL349</f>
        <v>0</v>
      </c>
      <c r="O349" s="59" t="str">
        <f>Table5[[#This Row],[Community]]</f>
        <v xml:space="preserve">Whittier </v>
      </c>
      <c r="P349" s="120" t="s">
        <v>432</v>
      </c>
    </row>
    <row r="350" spans="1:16" x14ac:dyDescent="0.25">
      <c r="A350" s="59" t="str">
        <f>Table1422[[#This Row],[Community]]</f>
        <v xml:space="preserve">Willow  </v>
      </c>
      <c r="B350" s="123">
        <f>Table1422[[#This Row],[IQ1_Average]]</f>
        <v>25959.5</v>
      </c>
      <c r="C350" s="59" t="str">
        <f>Table5[[#This Row],[Community]]</f>
        <v xml:space="preserve">Willow  </v>
      </c>
      <c r="D350" s="123">
        <f>Table1422[[#This Row],[IQ2_Average]]</f>
        <v>43563.5</v>
      </c>
      <c r="E350" s="59" t="str">
        <f>Table5[[#This Row],[Community]]</f>
        <v xml:space="preserve">Willow  </v>
      </c>
      <c r="F350" s="122">
        <f>Table1422[[#This Row],[IQ3_Average]]</f>
        <v>65448.5</v>
      </c>
      <c r="G350" s="59" t="str">
        <f>Table5[[#This Row],[Community]]</f>
        <v xml:space="preserve">Willow  </v>
      </c>
      <c r="H350" s="121">
        <f>Table1422[[#This Row],[SNAP_Average]]</f>
        <v>0.124</v>
      </c>
      <c r="I350" s="59" t="str">
        <f>Table5[[#This Row],[Community]]</f>
        <v xml:space="preserve">Willow  </v>
      </c>
      <c r="J350" s="121">
        <f>Table1422[[#This Row],[Poverty_Average]]</f>
        <v>0.13025</v>
      </c>
      <c r="K350" s="59" t="str">
        <f>Table5[[#This Row],[Community]]</f>
        <v xml:space="preserve">Willow  </v>
      </c>
      <c r="L350" s="121">
        <f>Table1422[[#This Row],[Full Time Employment_Average]]</f>
        <v>0.48849999999999999</v>
      </c>
      <c r="M350" s="59" t="str">
        <f>Table5[[#This Row],[Community]]</f>
        <v xml:space="preserve">Willow  </v>
      </c>
      <c r="N350" s="120">
        <f>'Update Information Here'!AL350</f>
        <v>0</v>
      </c>
      <c r="O350" s="59" t="str">
        <f>Table5[[#This Row],[Community]]</f>
        <v xml:space="preserve">Willow  </v>
      </c>
      <c r="P350" s="120" t="s">
        <v>432</v>
      </c>
    </row>
    <row r="351" spans="1:16" x14ac:dyDescent="0.25">
      <c r="A351" s="59" t="str">
        <f>Table1422[[#This Row],[Community]]</f>
        <v xml:space="preserve">Willow Creek  </v>
      </c>
      <c r="B351" s="123" t="e">
        <f>Table1422[[#This Row],[IQ1_Average]]</f>
        <v>#DIV/0!</v>
      </c>
      <c r="C351" s="59" t="str">
        <f>Table5[[#This Row],[Community]]</f>
        <v xml:space="preserve">Willow Creek  </v>
      </c>
      <c r="D351" s="123" t="e">
        <f>Table1422[[#This Row],[IQ2_Average]]</f>
        <v>#DIV/0!</v>
      </c>
      <c r="E351" s="59" t="str">
        <f>Table5[[#This Row],[Community]]</f>
        <v xml:space="preserve">Willow Creek  </v>
      </c>
      <c r="F351" s="122" t="e">
        <f>Table1422[[#This Row],[IQ3_Average]]</f>
        <v>#DIV/0!</v>
      </c>
      <c r="G351" s="59" t="str">
        <f>Table5[[#This Row],[Community]]</f>
        <v xml:space="preserve">Willow Creek  </v>
      </c>
      <c r="H351" s="121">
        <f>Table1422[[#This Row],[SNAP_Average]]</f>
        <v>1</v>
      </c>
      <c r="I351" s="59" t="str">
        <f>Table5[[#This Row],[Community]]</f>
        <v xml:space="preserve">Willow Creek  </v>
      </c>
      <c r="J351" s="121">
        <f>Table1422[[#This Row],[Poverty_Average]]</f>
        <v>0</v>
      </c>
      <c r="K351" s="59" t="str">
        <f>Table5[[#This Row],[Community]]</f>
        <v xml:space="preserve">Willow Creek  </v>
      </c>
      <c r="L351" s="121">
        <f>Table1422[[#This Row],[Full Time Employment_Average]]</f>
        <v>0.2203333333333333</v>
      </c>
      <c r="M351" s="59" t="str">
        <f>Table5[[#This Row],[Community]]</f>
        <v xml:space="preserve">Willow Creek  </v>
      </c>
      <c r="N351" s="120">
        <f>'Update Information Here'!AL351</f>
        <v>0</v>
      </c>
      <c r="O351" s="59" t="str">
        <f>Table5[[#This Row],[Community]]</f>
        <v xml:space="preserve">Willow Creek  </v>
      </c>
      <c r="P351" s="120" t="s">
        <v>432</v>
      </c>
    </row>
    <row r="352" spans="1:16" x14ac:dyDescent="0.25">
      <c r="A352" s="59" t="str">
        <f>Table1422[[#This Row],[Community]]</f>
        <v xml:space="preserve">Wiseman  </v>
      </c>
      <c r="B352" s="123" t="e">
        <f>Table1422[[#This Row],[IQ1_Average]]</f>
        <v>#DIV/0!</v>
      </c>
      <c r="C352" s="59" t="str">
        <f>Table5[[#This Row],[Community]]</f>
        <v xml:space="preserve">Wiseman  </v>
      </c>
      <c r="D352" s="123" t="e">
        <f>Table1422[[#This Row],[IQ2_Average]]</f>
        <v>#DIV/0!</v>
      </c>
      <c r="E352" s="59" t="str">
        <f>Table5[[#This Row],[Community]]</f>
        <v xml:space="preserve">Wiseman  </v>
      </c>
      <c r="F352" s="122" t="e">
        <f>Table1422[[#This Row],[IQ3_Average]]</f>
        <v>#DIV/0!</v>
      </c>
      <c r="G352" s="59" t="str">
        <f>Table5[[#This Row],[Community]]</f>
        <v xml:space="preserve">Wiseman  </v>
      </c>
      <c r="H352" s="121">
        <f>Table1422[[#This Row],[SNAP_Average]]</f>
        <v>0</v>
      </c>
      <c r="I352" s="59" t="str">
        <f>Table5[[#This Row],[Community]]</f>
        <v xml:space="preserve">Wiseman  </v>
      </c>
      <c r="J352" s="121">
        <f>Table1422[[#This Row],[Poverty_Average]]</f>
        <v>0</v>
      </c>
      <c r="K352" s="59" t="str">
        <f>Table5[[#This Row],[Community]]</f>
        <v xml:space="preserve">Wiseman  </v>
      </c>
      <c r="L352" s="121">
        <f>Table1422[[#This Row],[Full Time Employment_Average]]</f>
        <v>0.51800000000000002</v>
      </c>
      <c r="M352" s="59" t="str">
        <f>Table5[[#This Row],[Community]]</f>
        <v xml:space="preserve">Wiseman  </v>
      </c>
      <c r="N352" s="120">
        <f>'Update Information Here'!AL352</f>
        <v>0</v>
      </c>
      <c r="O352" s="59" t="str">
        <f>Table5[[#This Row],[Community]]</f>
        <v xml:space="preserve">Wiseman  </v>
      </c>
      <c r="P352" s="120" t="s">
        <v>432</v>
      </c>
    </row>
    <row r="353" spans="1:16" x14ac:dyDescent="0.25">
      <c r="A353" s="59" t="str">
        <f>Table1422[[#This Row],[Community]]</f>
        <v xml:space="preserve">Womens Bay  </v>
      </c>
      <c r="B353" s="123">
        <f>Table1422[[#This Row],[IQ1_Average]]</f>
        <v>45874</v>
      </c>
      <c r="C353" s="59" t="str">
        <f>Table5[[#This Row],[Community]]</f>
        <v xml:space="preserve">Womens Bay  </v>
      </c>
      <c r="D353" s="123">
        <f>Table1422[[#This Row],[IQ2_Average]]</f>
        <v>64706.5</v>
      </c>
      <c r="E353" s="59" t="str">
        <f>Table5[[#This Row],[Community]]</f>
        <v xml:space="preserve">Womens Bay  </v>
      </c>
      <c r="F353" s="122">
        <f>Table1422[[#This Row],[IQ3_Average]]</f>
        <v>97052.25</v>
      </c>
      <c r="G353" s="59" t="str">
        <f>Table5[[#This Row],[Community]]</f>
        <v xml:space="preserve">Womens Bay  </v>
      </c>
      <c r="H353" s="121">
        <f>Table1422[[#This Row],[SNAP_Average]]</f>
        <v>4.9999999999999996E-2</v>
      </c>
      <c r="I353" s="59" t="str">
        <f>Table5[[#This Row],[Community]]</f>
        <v xml:space="preserve">Womens Bay  </v>
      </c>
      <c r="J353" s="121">
        <f>Table1422[[#This Row],[Poverty_Average]]</f>
        <v>0.13575000000000001</v>
      </c>
      <c r="K353" s="59" t="str">
        <f>Table5[[#This Row],[Community]]</f>
        <v xml:space="preserve">Womens Bay  </v>
      </c>
      <c r="L353" s="121">
        <f>Table1422[[#This Row],[Full Time Employment_Average]]</f>
        <v>0.55574999999999997</v>
      </c>
      <c r="M353" s="59" t="str">
        <f>Table5[[#This Row],[Community]]</f>
        <v xml:space="preserve">Womens Bay  </v>
      </c>
      <c r="N353" s="120">
        <f>'Update Information Here'!AL353</f>
        <v>0</v>
      </c>
      <c r="O353" s="59" t="str">
        <f>Table5[[#This Row],[Community]]</f>
        <v xml:space="preserve">Womens Bay  </v>
      </c>
      <c r="P353" s="120" t="s">
        <v>432</v>
      </c>
    </row>
    <row r="354" spans="1:16" x14ac:dyDescent="0.25">
      <c r="A354" s="59" t="str">
        <f>Table1422[[#This Row],[Community]]</f>
        <v xml:space="preserve">Wrangell  </v>
      </c>
      <c r="B354" s="123">
        <f>Table1422[[#This Row],[IQ1_Average]]</f>
        <v>23885.75</v>
      </c>
      <c r="C354" s="59" t="str">
        <f>Table5[[#This Row],[Community]]</f>
        <v xml:space="preserve">Wrangell  </v>
      </c>
      <c r="D354" s="123">
        <f>Table1422[[#This Row],[IQ2_Average]]</f>
        <v>41706.5</v>
      </c>
      <c r="E354" s="59" t="str">
        <f>Table5[[#This Row],[Community]]</f>
        <v xml:space="preserve">Wrangell  </v>
      </c>
      <c r="F354" s="122">
        <f>Table1422[[#This Row],[IQ3_Average]]</f>
        <v>65972.5</v>
      </c>
      <c r="G354" s="59" t="str">
        <f>Table5[[#This Row],[Community]]</f>
        <v xml:space="preserve">Wrangell  </v>
      </c>
      <c r="H354" s="121">
        <f>Table1422[[#This Row],[SNAP_Average]]</f>
        <v>0.14574999999999999</v>
      </c>
      <c r="I354" s="59" t="str">
        <f>Table5[[#This Row],[Community]]</f>
        <v xml:space="preserve">Wrangell  </v>
      </c>
      <c r="J354" s="121">
        <f>Table1422[[#This Row],[Poverty_Average]]</f>
        <v>8.4000000000000005E-2</v>
      </c>
      <c r="K354" s="59" t="str">
        <f>Table5[[#This Row],[Community]]</f>
        <v xml:space="preserve">Wrangell  </v>
      </c>
      <c r="L354" s="121">
        <f>Table1422[[#This Row],[Full Time Employment_Average]]</f>
        <v>0.51849999999999996</v>
      </c>
      <c r="M354" s="59" t="str">
        <f>Table5[[#This Row],[Community]]</f>
        <v xml:space="preserve">Wrangell  </v>
      </c>
      <c r="N354" s="120">
        <f>'Update Information Here'!AL354</f>
        <v>0</v>
      </c>
      <c r="O354" s="59" t="str">
        <f>Table5[[#This Row],[Community]]</f>
        <v xml:space="preserve">Wrangell  </v>
      </c>
      <c r="P354" s="120" t="s">
        <v>432</v>
      </c>
    </row>
    <row r="355" spans="1:16" x14ac:dyDescent="0.25">
      <c r="A355" s="59" t="str">
        <f>Table1422[[#This Row],[Community]]</f>
        <v xml:space="preserve">Yakutat  </v>
      </c>
      <c r="B355" s="123">
        <f>Table1422[[#This Row],[IQ1_Average]]</f>
        <v>30658.5</v>
      </c>
      <c r="C355" s="59" t="str">
        <f>Table5[[#This Row],[Community]]</f>
        <v xml:space="preserve">Yakutat  </v>
      </c>
      <c r="D355" s="123">
        <f>Table1422[[#This Row],[IQ2_Average]]</f>
        <v>52905.5</v>
      </c>
      <c r="E355" s="59" t="str">
        <f>Table5[[#This Row],[Community]]</f>
        <v xml:space="preserve">Yakutat  </v>
      </c>
      <c r="F355" s="122">
        <f>Table1422[[#This Row],[IQ3_Average]]</f>
        <v>78455.25</v>
      </c>
      <c r="G355" s="59" t="str">
        <f>Table5[[#This Row],[Community]]</f>
        <v xml:space="preserve">Yakutat  </v>
      </c>
      <c r="H355" s="121">
        <f>Table1422[[#This Row],[SNAP_Average]]</f>
        <v>0.11449999999999999</v>
      </c>
      <c r="I355" s="59" t="str">
        <f>Table5[[#This Row],[Community]]</f>
        <v xml:space="preserve">Yakutat  </v>
      </c>
      <c r="J355" s="121">
        <f>Table1422[[#This Row],[Poverty_Average]]</f>
        <v>5.7749999999999996E-2</v>
      </c>
      <c r="K355" s="59" t="str">
        <f>Table5[[#This Row],[Community]]</f>
        <v xml:space="preserve">Yakutat  </v>
      </c>
      <c r="L355" s="121">
        <f>Table1422[[#This Row],[Full Time Employment_Average]]</f>
        <v>0.45524999999999999</v>
      </c>
      <c r="M355" s="59" t="str">
        <f>Table5[[#This Row],[Community]]</f>
        <v xml:space="preserve">Yakutat  </v>
      </c>
      <c r="N355" s="120">
        <f>'Update Information Here'!AL355</f>
        <v>84</v>
      </c>
      <c r="O355" s="59" t="str">
        <f>Table5[[#This Row],[Community]]</f>
        <v xml:space="preserve">Yakutat  </v>
      </c>
      <c r="P355" s="120" t="s">
        <v>433</v>
      </c>
    </row>
  </sheetData>
  <sheetProtection selectLockedCells="1" selectUnlockedCells="1"/>
  <phoneticPr fontId="3" type="noConversion"/>
  <dataValidations count="1">
    <dataValidation type="list" allowBlank="1" showInputMessage="1" showErrorMessage="1" sqref="A2:A355">
      <formula1>$A$2:$A$355</formula1>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AM355"/>
  <sheetViews>
    <sheetView workbookViewId="0">
      <selection activeCell="AL2" sqref="AL2"/>
    </sheetView>
  </sheetViews>
  <sheetFormatPr defaultRowHeight="15" x14ac:dyDescent="0.25"/>
  <cols>
    <col min="1" max="1" width="28.7109375" style="51" customWidth="1"/>
    <col min="2" max="2" width="17.28515625" style="51" hidden="1" customWidth="1"/>
    <col min="3" max="3" width="14.7109375" style="51" hidden="1" customWidth="1"/>
    <col min="4" max="4" width="14.5703125" style="51" hidden="1" customWidth="1"/>
    <col min="5" max="5" width="13.7109375" style="52" hidden="1" customWidth="1"/>
    <col min="6" max="6" width="14.5703125" style="52" hidden="1" customWidth="1"/>
    <col min="7" max="7" width="12.5703125" style="94" hidden="1" customWidth="1"/>
    <col min="8" max="8" width="14.7109375" style="52" hidden="1" customWidth="1"/>
    <col min="9" max="9" width="13.28515625" style="52" hidden="1" customWidth="1"/>
    <col min="10" max="10" width="13.5703125" style="52" hidden="1" customWidth="1"/>
    <col min="11" max="12" width="14.7109375" style="52" hidden="1" customWidth="1"/>
    <col min="13" max="13" width="13.28515625" style="94" hidden="1" customWidth="1"/>
    <col min="14" max="14" width="13.42578125" style="52" hidden="1" customWidth="1"/>
    <col min="15" max="15" width="14" style="52" hidden="1" customWidth="1"/>
    <col min="16" max="16" width="14.28515625" style="52" hidden="1" customWidth="1"/>
    <col min="17" max="17" width="16.28515625" style="52" hidden="1" customWidth="1"/>
    <col min="18" max="18" width="14.140625" style="52" hidden="1" customWidth="1"/>
    <col min="19" max="19" width="12.28515625" style="94" hidden="1" customWidth="1"/>
    <col min="20" max="20" width="16.28515625" hidden="1" customWidth="1"/>
    <col min="21" max="21" width="16.7109375" hidden="1" customWidth="1"/>
    <col min="22" max="22" width="15.7109375" hidden="1" customWidth="1"/>
    <col min="23" max="23" width="17.85546875" hidden="1" customWidth="1"/>
    <col min="24" max="24" width="10.85546875" hidden="1" customWidth="1"/>
    <col min="25" max="25" width="13.28515625" style="95" hidden="1" customWidth="1"/>
    <col min="26" max="26" width="12.42578125" hidden="1" customWidth="1"/>
    <col min="27" max="27" width="16.28515625" hidden="1" customWidth="1"/>
    <col min="28" max="28" width="17.140625" hidden="1" customWidth="1"/>
    <col min="29" max="29" width="17.5703125" hidden="1" customWidth="1"/>
    <col min="30" max="30" width="16.28515625" hidden="1" customWidth="1"/>
    <col min="31" max="31" width="15.5703125" style="96" hidden="1" customWidth="1"/>
    <col min="32" max="32" width="21" hidden="1" customWidth="1"/>
    <col min="33" max="34" width="20" hidden="1" customWidth="1"/>
    <col min="35" max="35" width="21.140625" hidden="1" customWidth="1"/>
    <col min="36" max="36" width="21.7109375" hidden="1" customWidth="1"/>
    <col min="37" max="37" width="12.140625" style="95" hidden="1" customWidth="1"/>
    <col min="38" max="38" width="11" style="51" customWidth="1"/>
    <col min="39" max="39" width="33.85546875" customWidth="1"/>
  </cols>
  <sheetData>
    <row r="1" spans="1:39" s="53" customFormat="1" ht="45" x14ac:dyDescent="0.25">
      <c r="A1" s="54" t="s">
        <v>0</v>
      </c>
      <c r="B1" s="102" t="s">
        <v>424</v>
      </c>
      <c r="C1" s="102" t="s">
        <v>423</v>
      </c>
      <c r="D1" s="102" t="s">
        <v>422</v>
      </c>
      <c r="E1" s="97" t="s">
        <v>421</v>
      </c>
      <c r="F1" s="118" t="s">
        <v>436</v>
      </c>
      <c r="G1" s="110" t="s">
        <v>420</v>
      </c>
      <c r="H1" s="97" t="s">
        <v>419</v>
      </c>
      <c r="I1" s="97" t="s">
        <v>418</v>
      </c>
      <c r="J1" s="97" t="s">
        <v>417</v>
      </c>
      <c r="K1" s="97" t="s">
        <v>416</v>
      </c>
      <c r="L1" s="118" t="s">
        <v>437</v>
      </c>
      <c r="M1" s="110" t="s">
        <v>415</v>
      </c>
      <c r="N1" s="97" t="s">
        <v>414</v>
      </c>
      <c r="O1" s="97" t="s">
        <v>413</v>
      </c>
      <c r="P1" s="97" t="s">
        <v>412</v>
      </c>
      <c r="Q1" s="97" t="s">
        <v>411</v>
      </c>
      <c r="R1" s="118" t="s">
        <v>438</v>
      </c>
      <c r="S1" s="112" t="s">
        <v>410</v>
      </c>
      <c r="T1" s="101" t="s">
        <v>408</v>
      </c>
      <c r="U1" s="101" t="s">
        <v>407</v>
      </c>
      <c r="V1" s="101" t="s">
        <v>406</v>
      </c>
      <c r="W1" s="101" t="s">
        <v>405</v>
      </c>
      <c r="X1" s="103" t="s">
        <v>439</v>
      </c>
      <c r="Y1" s="113" t="s">
        <v>404</v>
      </c>
      <c r="Z1" s="101" t="s">
        <v>403</v>
      </c>
      <c r="AA1" s="101" t="s">
        <v>402</v>
      </c>
      <c r="AB1" s="101" t="s">
        <v>401</v>
      </c>
      <c r="AC1" s="101" t="s">
        <v>400</v>
      </c>
      <c r="AD1" s="101" t="s">
        <v>440</v>
      </c>
      <c r="AE1" s="113" t="s">
        <v>399</v>
      </c>
      <c r="AF1" s="108" t="s">
        <v>398</v>
      </c>
      <c r="AG1" s="108" t="s">
        <v>397</v>
      </c>
      <c r="AH1" s="108" t="s">
        <v>396</v>
      </c>
      <c r="AI1" s="102" t="s">
        <v>395</v>
      </c>
      <c r="AJ1" s="104" t="s">
        <v>441</v>
      </c>
      <c r="AK1" s="112" t="s">
        <v>442</v>
      </c>
      <c r="AL1" s="97" t="s">
        <v>409</v>
      </c>
      <c r="AM1" s="102" t="s">
        <v>12</v>
      </c>
    </row>
    <row r="2" spans="1:39" x14ac:dyDescent="0.25">
      <c r="A2" s="56" t="s">
        <v>394</v>
      </c>
      <c r="B2" s="105" t="s">
        <v>206</v>
      </c>
      <c r="C2" s="98">
        <v>30750</v>
      </c>
      <c r="D2" s="105">
        <v>28250</v>
      </c>
      <c r="E2" s="98">
        <v>27500</v>
      </c>
      <c r="F2" s="98"/>
      <c r="G2" s="111">
        <f>AVERAGE(Table1422[[#This Row],[IQ1_2015]:[IQ1_2019]])</f>
        <v>28833.333333333332</v>
      </c>
      <c r="H2" s="100" t="s">
        <v>206</v>
      </c>
      <c r="I2" s="100">
        <v>64250</v>
      </c>
      <c r="J2" s="100">
        <v>64000</v>
      </c>
      <c r="K2" s="100">
        <v>62500</v>
      </c>
      <c r="L2" s="100"/>
      <c r="M2" s="111">
        <f>AVERAGE(Table1422[[#This Row],[IQ2_2015]:[IQ2_2019]])</f>
        <v>63583.333333333336</v>
      </c>
      <c r="N2" s="100" t="s">
        <v>206</v>
      </c>
      <c r="O2" s="100">
        <v>88250</v>
      </c>
      <c r="P2" s="100">
        <v>81000</v>
      </c>
      <c r="Q2" s="100">
        <v>79167</v>
      </c>
      <c r="R2" s="100"/>
      <c r="S2" s="116">
        <f>AVERAGE(Table1422[[#This Row],[IQ3_2015]:[IQ3_2019]])</f>
        <v>82805.666666666672</v>
      </c>
      <c r="T2" s="107">
        <v>8.3000000000000004E-2</v>
      </c>
      <c r="U2" s="107">
        <v>5.5999999999999994E-2</v>
      </c>
      <c r="V2" s="107">
        <v>0.121</v>
      </c>
      <c r="W2" s="107">
        <v>0.125</v>
      </c>
      <c r="X2" s="107"/>
      <c r="Y2" s="117">
        <f>AVERAGE(Table1422[[#This Row],[SNAP_2015]:[SNAP_2019]])</f>
        <v>9.6250000000000002E-2</v>
      </c>
      <c r="Z2" s="107">
        <v>0.13900000000000001</v>
      </c>
      <c r="AA2" s="107">
        <v>0.13900000000000001</v>
      </c>
      <c r="AB2" s="107">
        <v>0.121</v>
      </c>
      <c r="AC2" s="107">
        <v>0.15</v>
      </c>
      <c r="AD2" s="107"/>
      <c r="AE2" s="115">
        <f>AVERAGE(Table1422[[#This Row],[Poverty_2015]:[Poverty_2019]])</f>
        <v>0.13725000000000001</v>
      </c>
      <c r="AF2" s="109">
        <v>0.53200000000000003</v>
      </c>
      <c r="AG2" s="109">
        <v>0.63800000000000001</v>
      </c>
      <c r="AH2" s="109">
        <v>0.69099999999999995</v>
      </c>
      <c r="AI2" s="109">
        <v>0.64599999999999991</v>
      </c>
      <c r="AJ2" s="109"/>
      <c r="AK2" s="114">
        <f>AVERAGE(Table1422[[#This Row],[Full Time Employment_2015]:[Full Time Employment_2019]])</f>
        <v>0.62674999999999992</v>
      </c>
      <c r="AL2" s="100">
        <v>65</v>
      </c>
      <c r="AM2" s="2" t="s">
        <v>505</v>
      </c>
    </row>
    <row r="3" spans="1:39" x14ac:dyDescent="0.25">
      <c r="A3" s="56" t="s">
        <v>393</v>
      </c>
      <c r="B3" s="105" t="s">
        <v>206</v>
      </c>
      <c r="C3" s="98" t="s">
        <v>184</v>
      </c>
      <c r="D3" s="105">
        <v>14000</v>
      </c>
      <c r="E3" s="98">
        <v>20750</v>
      </c>
      <c r="F3" s="98"/>
      <c r="G3" s="111">
        <f>AVERAGE(Table1422[[#This Row],[IQ1_2015]:[IQ1_2019]])</f>
        <v>17375</v>
      </c>
      <c r="H3" s="100" t="s">
        <v>206</v>
      </c>
      <c r="I3" s="100">
        <v>20833</v>
      </c>
      <c r="J3" s="100">
        <v>21500</v>
      </c>
      <c r="K3" s="100">
        <v>32833</v>
      </c>
      <c r="L3" s="100"/>
      <c r="M3" s="111">
        <f>AVERAGE(Table1422[[#This Row],[IQ2_2015]:[IQ2_2019]])</f>
        <v>25055.333333333332</v>
      </c>
      <c r="N3" s="100" t="s">
        <v>206</v>
      </c>
      <c r="O3" s="100">
        <v>32917</v>
      </c>
      <c r="P3" s="100">
        <v>33300</v>
      </c>
      <c r="Q3" s="100">
        <v>53250</v>
      </c>
      <c r="R3" s="100"/>
      <c r="S3" s="116">
        <f>AVERAGE(Table1422[[#This Row],[IQ3_2015]:[IQ3_2019]])</f>
        <v>39822.333333333336</v>
      </c>
      <c r="T3" s="107">
        <v>0.42100000000000004</v>
      </c>
      <c r="U3" s="107">
        <v>0.35</v>
      </c>
      <c r="V3" s="107">
        <v>0.5</v>
      </c>
      <c r="W3" s="107">
        <v>0.56299999999999994</v>
      </c>
      <c r="X3" s="107"/>
      <c r="Y3" s="117">
        <f>AVERAGE(Table1422[[#This Row],[SNAP_2015]:[SNAP_2019]])</f>
        <v>0.45849999999999996</v>
      </c>
      <c r="Z3" s="107">
        <v>0.26300000000000001</v>
      </c>
      <c r="AA3" s="107">
        <v>0.25</v>
      </c>
      <c r="AB3" s="107">
        <v>0.25</v>
      </c>
      <c r="AC3" s="107">
        <v>0.125</v>
      </c>
      <c r="AD3" s="107"/>
      <c r="AE3" s="115">
        <f>AVERAGE(Table1422[[#This Row],[Poverty_2015]:[Poverty_2019]])</f>
        <v>0.222</v>
      </c>
      <c r="AF3" s="109">
        <v>3.6000000000000004E-2</v>
      </c>
      <c r="AG3" s="109">
        <v>0.11800000000000001</v>
      </c>
      <c r="AH3" s="109">
        <v>0.23399999999999999</v>
      </c>
      <c r="AI3" s="109">
        <v>3.7000000000000005E-2</v>
      </c>
      <c r="AJ3" s="109"/>
      <c r="AK3" s="114">
        <f>AVERAGE(Table1422[[#This Row],[Full Time Employment_2015]:[Full Time Employment_2019]])</f>
        <v>0.10625000000000001</v>
      </c>
      <c r="AL3" s="100">
        <v>35</v>
      </c>
      <c r="AM3" s="2" t="s">
        <v>505</v>
      </c>
    </row>
    <row r="4" spans="1:39" x14ac:dyDescent="0.25">
      <c r="A4" s="56" t="s">
        <v>60</v>
      </c>
      <c r="B4" s="105">
        <v>20167</v>
      </c>
      <c r="C4" s="98">
        <v>20000</v>
      </c>
      <c r="D4" s="105">
        <v>17182</v>
      </c>
      <c r="E4" s="98">
        <v>16278</v>
      </c>
      <c r="F4" s="98"/>
      <c r="G4" s="111">
        <f>AVERAGE(Table1422[[#This Row],[IQ1_2015]:[IQ1_2019]])</f>
        <v>18406.75</v>
      </c>
      <c r="H4" s="100">
        <v>30917</v>
      </c>
      <c r="I4" s="100">
        <v>28214</v>
      </c>
      <c r="J4" s="100">
        <v>27625</v>
      </c>
      <c r="K4" s="100">
        <v>26333</v>
      </c>
      <c r="L4" s="100"/>
      <c r="M4" s="111">
        <f>AVERAGE(Table1422[[#This Row],[IQ2_2015]:[IQ2_2019]])</f>
        <v>28272.25</v>
      </c>
      <c r="N4" s="100">
        <v>52250</v>
      </c>
      <c r="O4" s="100">
        <v>51250</v>
      </c>
      <c r="P4" s="100">
        <v>44750</v>
      </c>
      <c r="Q4" s="100">
        <v>53250</v>
      </c>
      <c r="R4" s="100"/>
      <c r="S4" s="116">
        <f>AVERAGE(Table1422[[#This Row],[IQ3_2015]:[IQ3_2019]])</f>
        <v>50375</v>
      </c>
      <c r="T4" s="107">
        <v>0.55500000000000005</v>
      </c>
      <c r="U4" s="107">
        <v>0.622</v>
      </c>
      <c r="V4" s="107">
        <v>0.61499999999999999</v>
      </c>
      <c r="W4" s="107">
        <v>0.54899999999999993</v>
      </c>
      <c r="X4" s="107"/>
      <c r="Y4" s="117">
        <f>AVERAGE(Table1422[[#This Row],[SNAP_2015]:[SNAP_2019]])</f>
        <v>0.58525000000000005</v>
      </c>
      <c r="Z4" s="107">
        <v>0.25800000000000001</v>
      </c>
      <c r="AA4" s="107">
        <v>0.30399999999999999</v>
      </c>
      <c r="AB4" s="107">
        <v>0.35100000000000003</v>
      </c>
      <c r="AC4" s="107">
        <v>0.36799999999999999</v>
      </c>
      <c r="AD4" s="107"/>
      <c r="AE4" s="115">
        <f>AVERAGE(Table1422[[#This Row],[Poverty_2015]:[Poverty_2019]])</f>
        <v>0.32025000000000003</v>
      </c>
      <c r="AF4" s="109">
        <v>0.27699999999999997</v>
      </c>
      <c r="AG4" s="109">
        <v>0.251</v>
      </c>
      <c r="AH4" s="109">
        <v>0.38700000000000001</v>
      </c>
      <c r="AI4" s="109">
        <v>0.26899999999999996</v>
      </c>
      <c r="AJ4" s="109"/>
      <c r="AK4" s="114">
        <f>AVERAGE(Table1422[[#This Row],[Full Time Employment_2015]:[Full Time Employment_2019]])</f>
        <v>0.29599999999999999</v>
      </c>
      <c r="AL4" s="100">
        <v>118</v>
      </c>
      <c r="AM4" s="2" t="s">
        <v>505</v>
      </c>
    </row>
    <row r="5" spans="1:39" x14ac:dyDescent="0.25">
      <c r="A5" s="56" t="s">
        <v>392</v>
      </c>
      <c r="B5" s="105">
        <v>14500</v>
      </c>
      <c r="C5" s="98">
        <v>12800</v>
      </c>
      <c r="D5" s="105">
        <v>15333</v>
      </c>
      <c r="E5" s="98">
        <v>15125</v>
      </c>
      <c r="F5" s="98"/>
      <c r="G5" s="111">
        <f>AVERAGE(Table1422[[#This Row],[IQ1_2015]:[IQ1_2019]])</f>
        <v>14439.5</v>
      </c>
      <c r="H5" s="100">
        <v>35625</v>
      </c>
      <c r="I5" s="100">
        <v>29100</v>
      </c>
      <c r="J5" s="100">
        <v>32250</v>
      </c>
      <c r="K5" s="100">
        <v>32125</v>
      </c>
      <c r="L5" s="100"/>
      <c r="M5" s="111">
        <f>AVERAGE(Table1422[[#This Row],[IQ2_2015]:[IQ2_2019]])</f>
        <v>32275</v>
      </c>
      <c r="N5" s="100">
        <v>50625</v>
      </c>
      <c r="O5" s="100">
        <v>53167</v>
      </c>
      <c r="P5" s="100">
        <v>53500</v>
      </c>
      <c r="Q5" s="100">
        <v>55500</v>
      </c>
      <c r="R5" s="100"/>
      <c r="S5" s="116">
        <f>AVERAGE(Table1422[[#This Row],[IQ3_2015]:[IQ3_2019]])</f>
        <v>53198</v>
      </c>
      <c r="T5" s="107">
        <v>0.52</v>
      </c>
      <c r="U5" s="107">
        <v>0.58099999999999996</v>
      </c>
      <c r="V5" s="107">
        <v>0.622</v>
      </c>
      <c r="W5" s="107">
        <v>0.64200000000000002</v>
      </c>
      <c r="X5" s="107"/>
      <c r="Y5" s="117">
        <f>AVERAGE(Table1422[[#This Row],[SNAP_2015]:[SNAP_2019]])</f>
        <v>0.59124999999999994</v>
      </c>
      <c r="Z5" s="107">
        <v>0.32</v>
      </c>
      <c r="AA5" s="107">
        <v>0.39799999999999996</v>
      </c>
      <c r="AB5" s="107">
        <v>0.39</v>
      </c>
      <c r="AC5" s="107">
        <v>0.40700000000000003</v>
      </c>
      <c r="AD5" s="107"/>
      <c r="AE5" s="115">
        <f>AVERAGE(Table1422[[#This Row],[Poverty_2015]:[Poverty_2019]])</f>
        <v>0.37875000000000003</v>
      </c>
      <c r="AF5" s="109">
        <v>0.13500000000000001</v>
      </c>
      <c r="AG5" s="109">
        <v>0.20100000000000001</v>
      </c>
      <c r="AH5" s="109">
        <v>0.43099999999999999</v>
      </c>
      <c r="AI5" s="109">
        <v>0.214</v>
      </c>
      <c r="AJ5" s="109"/>
      <c r="AK5" s="114">
        <f>AVERAGE(Table1422[[#This Row],[Full Time Employment_2015]:[Full Time Employment_2019]])</f>
        <v>0.24525</v>
      </c>
      <c r="AL5" s="100">
        <v>105</v>
      </c>
      <c r="AM5" s="2" t="s">
        <v>505</v>
      </c>
    </row>
    <row r="6" spans="1:39" x14ac:dyDescent="0.25">
      <c r="A6" s="56" t="s">
        <v>391</v>
      </c>
      <c r="B6" s="105">
        <v>20500</v>
      </c>
      <c r="C6" s="98">
        <v>18667</v>
      </c>
      <c r="D6" s="105">
        <v>19700</v>
      </c>
      <c r="E6" s="98">
        <v>20375</v>
      </c>
      <c r="F6" s="98"/>
      <c r="G6" s="111">
        <f>AVERAGE(Table1422[[#This Row],[IQ1_2015]:[IQ1_2019]])</f>
        <v>19810.5</v>
      </c>
      <c r="H6" s="100">
        <v>23600</v>
      </c>
      <c r="I6" s="100">
        <v>23500</v>
      </c>
      <c r="J6" s="100">
        <v>24333</v>
      </c>
      <c r="K6" s="100">
        <v>27167</v>
      </c>
      <c r="L6" s="100"/>
      <c r="M6" s="111">
        <f>AVERAGE(Table1422[[#This Row],[IQ2_2015]:[IQ2_2019]])</f>
        <v>24650</v>
      </c>
      <c r="N6" s="100">
        <v>29750</v>
      </c>
      <c r="O6" s="100">
        <v>28500</v>
      </c>
      <c r="P6" s="100">
        <v>34000</v>
      </c>
      <c r="Q6" s="100">
        <v>47250</v>
      </c>
      <c r="R6" s="100"/>
      <c r="S6" s="116">
        <f>AVERAGE(Table1422[[#This Row],[IQ3_2015]:[IQ3_2019]])</f>
        <v>34875</v>
      </c>
      <c r="T6" s="107">
        <v>0.19600000000000001</v>
      </c>
      <c r="U6" s="107">
        <v>0.13</v>
      </c>
      <c r="V6" s="107">
        <v>0.17899999999999999</v>
      </c>
      <c r="W6" s="107">
        <v>8.5999999999999993E-2</v>
      </c>
      <c r="X6" s="107"/>
      <c r="Y6" s="117">
        <f>AVERAGE(Table1422[[#This Row],[SNAP_2015]:[SNAP_2019]])</f>
        <v>0.14774999999999999</v>
      </c>
      <c r="Z6" s="107">
        <v>0.17399999999999999</v>
      </c>
      <c r="AA6" s="107">
        <v>0.222</v>
      </c>
      <c r="AB6" s="107">
        <v>0.20899999999999999</v>
      </c>
      <c r="AC6" s="107">
        <v>0.19</v>
      </c>
      <c r="AD6" s="107"/>
      <c r="AE6" s="115">
        <f>AVERAGE(Table1422[[#This Row],[Poverty_2015]:[Poverty_2019]])</f>
        <v>0.19874999999999998</v>
      </c>
      <c r="AF6" s="109">
        <v>0.39399999999999996</v>
      </c>
      <c r="AG6" s="109">
        <v>0.46</v>
      </c>
      <c r="AH6" s="109">
        <v>0.46700000000000003</v>
      </c>
      <c r="AI6" s="109">
        <v>0.55100000000000005</v>
      </c>
      <c r="AJ6" s="109"/>
      <c r="AK6" s="114">
        <f>AVERAGE(Table1422[[#This Row],[Full Time Employment_2015]:[Full Time Employment_2019]])</f>
        <v>0.46799999999999997</v>
      </c>
      <c r="AL6" s="140">
        <v>0</v>
      </c>
      <c r="AM6" s="2" t="s">
        <v>506</v>
      </c>
    </row>
    <row r="7" spans="1:39" x14ac:dyDescent="0.25">
      <c r="A7" s="56" t="s">
        <v>390</v>
      </c>
      <c r="B7" s="105">
        <v>15250</v>
      </c>
      <c r="C7" s="98">
        <v>14214</v>
      </c>
      <c r="D7" s="105">
        <v>15643</v>
      </c>
      <c r="E7" s="98">
        <v>17900</v>
      </c>
      <c r="F7" s="98"/>
      <c r="G7" s="111">
        <f>AVERAGE(Table1422[[#This Row],[IQ1_2015]:[IQ1_2019]])</f>
        <v>15751.75</v>
      </c>
      <c r="H7" s="100">
        <v>27714</v>
      </c>
      <c r="I7" s="100">
        <v>24500</v>
      </c>
      <c r="J7" s="100">
        <v>26333</v>
      </c>
      <c r="K7" s="100">
        <v>30611</v>
      </c>
      <c r="L7" s="100"/>
      <c r="M7" s="111">
        <f>AVERAGE(Table1422[[#This Row],[IQ2_2015]:[IQ2_2019]])</f>
        <v>27289.5</v>
      </c>
      <c r="N7" s="100">
        <v>38875</v>
      </c>
      <c r="O7" s="100">
        <v>39700</v>
      </c>
      <c r="P7" s="100">
        <v>40700</v>
      </c>
      <c r="Q7" s="100">
        <v>52250</v>
      </c>
      <c r="R7" s="100"/>
      <c r="S7" s="116">
        <f>AVERAGE(Table1422[[#This Row],[IQ3_2015]:[IQ3_2019]])</f>
        <v>42881.25</v>
      </c>
      <c r="T7" s="107">
        <v>0.45299999999999996</v>
      </c>
      <c r="U7" s="107">
        <v>0.49399999999999999</v>
      </c>
      <c r="V7" s="107">
        <v>0.46299999999999997</v>
      </c>
      <c r="W7" s="107">
        <v>0.49399999999999999</v>
      </c>
      <c r="X7" s="107"/>
      <c r="Y7" s="117">
        <f>AVERAGE(Table1422[[#This Row],[SNAP_2015]:[SNAP_2019]])</f>
        <v>0.47599999999999998</v>
      </c>
      <c r="Z7" s="107">
        <v>0.40299999999999997</v>
      </c>
      <c r="AA7" s="107">
        <v>0.40899999999999997</v>
      </c>
      <c r="AB7" s="107">
        <v>0.41499999999999998</v>
      </c>
      <c r="AC7" s="107">
        <v>0.375</v>
      </c>
      <c r="AD7" s="107"/>
      <c r="AE7" s="115">
        <f>AVERAGE(Table1422[[#This Row],[Poverty_2015]:[Poverty_2019]])</f>
        <v>0.40049999999999997</v>
      </c>
      <c r="AF7" s="109">
        <v>0.158</v>
      </c>
      <c r="AG7" s="109">
        <v>0.17499999999999999</v>
      </c>
      <c r="AH7" s="109">
        <v>0.35</v>
      </c>
      <c r="AI7" s="109">
        <v>0.153</v>
      </c>
      <c r="AJ7" s="109"/>
      <c r="AK7" s="114">
        <f>AVERAGE(Table1422[[#This Row],[Full Time Employment_2015]:[Full Time Employment_2019]])</f>
        <v>0.20899999999999999</v>
      </c>
      <c r="AL7" s="100">
        <v>75</v>
      </c>
      <c r="AM7" s="2" t="s">
        <v>505</v>
      </c>
    </row>
    <row r="8" spans="1:39" x14ac:dyDescent="0.25">
      <c r="A8" s="56" t="s">
        <v>389</v>
      </c>
      <c r="B8" s="105" t="s">
        <v>184</v>
      </c>
      <c r="C8" s="98" t="s">
        <v>184</v>
      </c>
      <c r="D8" s="105" t="s">
        <v>184</v>
      </c>
      <c r="E8" s="98" t="s">
        <v>184</v>
      </c>
      <c r="F8" s="98"/>
      <c r="G8" s="111" t="e">
        <f>AVERAGE(Table1422[[#This Row],[IQ1_2015]:[IQ1_2019]])</f>
        <v>#DIV/0!</v>
      </c>
      <c r="H8" s="100" t="s">
        <v>184</v>
      </c>
      <c r="I8" s="100" t="s">
        <v>184</v>
      </c>
      <c r="J8" s="100" t="s">
        <v>184</v>
      </c>
      <c r="K8" s="100" t="s">
        <v>184</v>
      </c>
      <c r="L8" s="100"/>
      <c r="M8" s="111" t="e">
        <f>AVERAGE(Table1422[[#This Row],[IQ2_2015]:[IQ2_2019]])</f>
        <v>#DIV/0!</v>
      </c>
      <c r="N8" s="100" t="s">
        <v>184</v>
      </c>
      <c r="O8" s="100" t="s">
        <v>184</v>
      </c>
      <c r="P8" s="100" t="s">
        <v>184</v>
      </c>
      <c r="Q8" s="100" t="s">
        <v>184</v>
      </c>
      <c r="R8" s="100"/>
      <c r="S8" s="116" t="e">
        <f>AVERAGE(Table1422[[#This Row],[IQ3_2015]:[IQ3_2019]])</f>
        <v>#DIV/0!</v>
      </c>
      <c r="T8" s="107">
        <v>0</v>
      </c>
      <c r="U8" s="107">
        <v>0</v>
      </c>
      <c r="V8" s="107" t="s">
        <v>483</v>
      </c>
      <c r="W8" s="107">
        <v>0</v>
      </c>
      <c r="X8" s="107"/>
      <c r="Y8" s="117">
        <f>AVERAGE(Table1422[[#This Row],[SNAP_2015]:[SNAP_2019]])</f>
        <v>0</v>
      </c>
      <c r="Z8" s="107">
        <v>0</v>
      </c>
      <c r="AA8" s="107">
        <v>0</v>
      </c>
      <c r="AB8" s="107" t="s">
        <v>483</v>
      </c>
      <c r="AC8" s="107">
        <v>0</v>
      </c>
      <c r="AD8" s="107"/>
      <c r="AE8" s="115">
        <f>AVERAGE(Table1422[[#This Row],[Poverty_2015]:[Poverty_2019]])</f>
        <v>0</v>
      </c>
      <c r="AF8" s="109">
        <v>1</v>
      </c>
      <c r="AG8" s="109">
        <v>1</v>
      </c>
      <c r="AH8" s="109" t="s">
        <v>483</v>
      </c>
      <c r="AI8" s="109">
        <v>0</v>
      </c>
      <c r="AJ8" s="109"/>
      <c r="AK8" s="114">
        <f>AVERAGE(Table1422[[#This Row],[Full Time Employment_2015]:[Full Time Employment_2019]])</f>
        <v>0.66666666666666663</v>
      </c>
      <c r="AL8" s="100"/>
      <c r="AM8" s="2" t="s">
        <v>504</v>
      </c>
    </row>
    <row r="9" spans="1:39" x14ac:dyDescent="0.25">
      <c r="A9" s="56" t="s">
        <v>388</v>
      </c>
      <c r="B9" s="105" t="s">
        <v>184</v>
      </c>
      <c r="C9" s="98" t="s">
        <v>184</v>
      </c>
      <c r="D9" s="105" t="s">
        <v>184</v>
      </c>
      <c r="E9" s="98" t="s">
        <v>184</v>
      </c>
      <c r="F9" s="98"/>
      <c r="G9" s="111" t="e">
        <f>AVERAGE(Table1422[[#This Row],[IQ1_2015]:[IQ1_2019]])</f>
        <v>#DIV/0!</v>
      </c>
      <c r="H9" s="100" t="s">
        <v>184</v>
      </c>
      <c r="I9" s="100" t="s">
        <v>184</v>
      </c>
      <c r="J9" s="100" t="s">
        <v>184</v>
      </c>
      <c r="K9" s="100" t="s">
        <v>184</v>
      </c>
      <c r="L9" s="100"/>
      <c r="M9" s="111" t="e">
        <f>AVERAGE(Table1422[[#This Row],[IQ2_2015]:[IQ2_2019]])</f>
        <v>#DIV/0!</v>
      </c>
      <c r="N9" s="100" t="s">
        <v>184</v>
      </c>
      <c r="O9" s="100" t="s">
        <v>184</v>
      </c>
      <c r="P9" s="100" t="s">
        <v>184</v>
      </c>
      <c r="Q9" s="100" t="s">
        <v>184</v>
      </c>
      <c r="R9" s="100"/>
      <c r="S9" s="116" t="e">
        <f>AVERAGE(Table1422[[#This Row],[IQ3_2015]:[IQ3_2019]])</f>
        <v>#DIV/0!</v>
      </c>
      <c r="T9" s="107">
        <v>0</v>
      </c>
      <c r="U9" s="107">
        <v>0</v>
      </c>
      <c r="V9" s="107">
        <v>0</v>
      </c>
      <c r="W9" s="107">
        <v>0</v>
      </c>
      <c r="X9" s="107"/>
      <c r="Y9" s="117">
        <f>AVERAGE(Table1422[[#This Row],[SNAP_2015]:[SNAP_2019]])</f>
        <v>0</v>
      </c>
      <c r="Z9" s="107">
        <v>0</v>
      </c>
      <c r="AA9" s="107">
        <v>0</v>
      </c>
      <c r="AB9" s="107">
        <v>0</v>
      </c>
      <c r="AC9" s="107">
        <v>0</v>
      </c>
      <c r="AD9" s="107"/>
      <c r="AE9" s="115">
        <f>AVERAGE(Table1422[[#This Row],[Poverty_2015]:[Poverty_2019]])</f>
        <v>0</v>
      </c>
      <c r="AF9" s="109">
        <v>1</v>
      </c>
      <c r="AG9" s="109">
        <v>1</v>
      </c>
      <c r="AH9" s="109">
        <v>0.31900000000000001</v>
      </c>
      <c r="AI9" s="109">
        <v>1</v>
      </c>
      <c r="AJ9" s="109"/>
      <c r="AK9" s="114">
        <f>AVERAGE(Table1422[[#This Row],[Full Time Employment_2015]:[Full Time Employment_2019]])</f>
        <v>0.82974999999999999</v>
      </c>
      <c r="AL9" s="100"/>
      <c r="AM9" s="2" t="s">
        <v>507</v>
      </c>
    </row>
    <row r="10" spans="1:39" x14ac:dyDescent="0.25">
      <c r="A10" s="56" t="s">
        <v>387</v>
      </c>
      <c r="B10" s="105">
        <v>26000</v>
      </c>
      <c r="C10" s="98">
        <v>19500</v>
      </c>
      <c r="D10" s="105">
        <v>26500</v>
      </c>
      <c r="E10" s="98">
        <v>28000</v>
      </c>
      <c r="F10" s="98"/>
      <c r="G10" s="111">
        <f>AVERAGE(Table1422[[#This Row],[IQ1_2015]:[IQ1_2019]])</f>
        <v>25000</v>
      </c>
      <c r="H10" s="100">
        <v>37900</v>
      </c>
      <c r="I10" s="100">
        <v>35167</v>
      </c>
      <c r="J10" s="100">
        <v>36857</v>
      </c>
      <c r="K10" s="100">
        <v>39833</v>
      </c>
      <c r="L10" s="100"/>
      <c r="M10" s="111">
        <f>AVERAGE(Table1422[[#This Row],[IQ2_2015]:[IQ2_2019]])</f>
        <v>37439.25</v>
      </c>
      <c r="N10" s="100">
        <v>55500</v>
      </c>
      <c r="O10" s="100">
        <v>56000</v>
      </c>
      <c r="P10" s="100">
        <v>68500</v>
      </c>
      <c r="Q10" s="100">
        <v>71500</v>
      </c>
      <c r="R10" s="100"/>
      <c r="S10" s="116">
        <f>AVERAGE(Table1422[[#This Row],[IQ3_2015]:[IQ3_2019]])</f>
        <v>62875</v>
      </c>
      <c r="T10" s="107">
        <v>0.12300000000000001</v>
      </c>
      <c r="U10" s="107">
        <v>8.5999999999999993E-2</v>
      </c>
      <c r="V10" s="107">
        <v>0.111</v>
      </c>
      <c r="W10" s="107">
        <v>0.22600000000000001</v>
      </c>
      <c r="X10" s="107"/>
      <c r="Y10" s="117">
        <f>AVERAGE(Table1422[[#This Row],[SNAP_2015]:[SNAP_2019]])</f>
        <v>0.13650000000000001</v>
      </c>
      <c r="Z10" s="107">
        <v>0.17499999999999999</v>
      </c>
      <c r="AA10" s="107">
        <v>0.19</v>
      </c>
      <c r="AB10" s="107">
        <v>0.17499999999999999</v>
      </c>
      <c r="AC10" s="107">
        <v>0.21</v>
      </c>
      <c r="AD10" s="107"/>
      <c r="AE10" s="115">
        <f>AVERAGE(Table1422[[#This Row],[Poverty_2015]:[Poverty_2019]])</f>
        <v>0.1875</v>
      </c>
      <c r="AF10" s="109">
        <v>0.26500000000000001</v>
      </c>
      <c r="AG10" s="109">
        <v>0.32600000000000001</v>
      </c>
      <c r="AH10" s="109">
        <v>0.33299999999999996</v>
      </c>
      <c r="AI10" s="109">
        <v>0.32200000000000001</v>
      </c>
      <c r="AJ10" s="109"/>
      <c r="AK10" s="114">
        <f>AVERAGE(Table1422[[#This Row],[Full Time Employment_2015]:[Full Time Employment_2019]])</f>
        <v>0.3115</v>
      </c>
      <c r="AL10" s="140">
        <v>36</v>
      </c>
      <c r="AM10" s="2" t="s">
        <v>505</v>
      </c>
    </row>
    <row r="11" spans="1:39" x14ac:dyDescent="0.25">
      <c r="A11" s="56" t="s">
        <v>386</v>
      </c>
      <c r="B11" s="105" t="s">
        <v>184</v>
      </c>
      <c r="C11" s="98" t="s">
        <v>184</v>
      </c>
      <c r="D11" s="105" t="s">
        <v>184</v>
      </c>
      <c r="E11" s="98" t="s">
        <v>184</v>
      </c>
      <c r="F11" s="98"/>
      <c r="G11" s="111" t="e">
        <f>AVERAGE(Table1422[[#This Row],[IQ1_2015]:[IQ1_2019]])</f>
        <v>#DIV/0!</v>
      </c>
      <c r="H11" s="100" t="s">
        <v>184</v>
      </c>
      <c r="I11" s="100" t="s">
        <v>184</v>
      </c>
      <c r="J11" s="100" t="s">
        <v>184</v>
      </c>
      <c r="K11" s="100" t="s">
        <v>184</v>
      </c>
      <c r="L11" s="100"/>
      <c r="M11" s="111" t="e">
        <f>AVERAGE(Table1422[[#This Row],[IQ2_2015]:[IQ2_2019]])</f>
        <v>#DIV/0!</v>
      </c>
      <c r="N11" s="100" t="s">
        <v>184</v>
      </c>
      <c r="O11" s="100" t="s">
        <v>184</v>
      </c>
      <c r="P11" s="100" t="s">
        <v>184</v>
      </c>
      <c r="Q11" s="100" t="s">
        <v>184</v>
      </c>
      <c r="R11" s="100"/>
      <c r="S11" s="116" t="e">
        <f>AVERAGE(Table1422[[#This Row],[IQ3_2015]:[IQ3_2019]])</f>
        <v>#DIV/0!</v>
      </c>
      <c r="T11" s="107">
        <v>0</v>
      </c>
      <c r="U11" s="107">
        <v>0</v>
      </c>
      <c r="V11" s="107">
        <v>0</v>
      </c>
      <c r="W11" s="107">
        <v>0</v>
      </c>
      <c r="X11" s="107"/>
      <c r="Y11" s="117">
        <f>AVERAGE(Table1422[[#This Row],[SNAP_2015]:[SNAP_2019]])</f>
        <v>0</v>
      </c>
      <c r="Z11" s="107">
        <v>0</v>
      </c>
      <c r="AA11" s="107">
        <v>0</v>
      </c>
      <c r="AB11" s="107">
        <v>0</v>
      </c>
      <c r="AC11" s="107">
        <v>0</v>
      </c>
      <c r="AD11" s="107"/>
      <c r="AE11" s="115">
        <f>AVERAGE(Table1422[[#This Row],[Poverty_2015]:[Poverty_2019]])</f>
        <v>0</v>
      </c>
      <c r="AF11" s="109">
        <v>0</v>
      </c>
      <c r="AG11" s="109" t="s">
        <v>483</v>
      </c>
      <c r="AH11" s="109">
        <v>0.39</v>
      </c>
      <c r="AI11" s="109" t="s">
        <v>483</v>
      </c>
      <c r="AJ11" s="109"/>
      <c r="AK11" s="114">
        <f>AVERAGE(Table1422[[#This Row],[Full Time Employment_2015]:[Full Time Employment_2019]])</f>
        <v>0.19500000000000001</v>
      </c>
      <c r="AL11" s="100"/>
      <c r="AM11" s="2" t="s">
        <v>507</v>
      </c>
    </row>
    <row r="12" spans="1:39" x14ac:dyDescent="0.25">
      <c r="A12" s="56" t="s">
        <v>385</v>
      </c>
      <c r="B12" s="105">
        <v>14500</v>
      </c>
      <c r="C12" s="98">
        <v>14667</v>
      </c>
      <c r="D12" s="105">
        <v>12750</v>
      </c>
      <c r="E12" s="98">
        <v>12375</v>
      </c>
      <c r="F12" s="98"/>
      <c r="G12" s="111">
        <f>AVERAGE(Table1422[[#This Row],[IQ1_2015]:[IQ1_2019]])</f>
        <v>13573</v>
      </c>
      <c r="H12" s="100">
        <v>25000</v>
      </c>
      <c r="I12" s="100">
        <v>26000</v>
      </c>
      <c r="J12" s="100">
        <v>24000</v>
      </c>
      <c r="K12" s="100">
        <v>18250</v>
      </c>
      <c r="L12" s="100"/>
      <c r="M12" s="111">
        <f>AVERAGE(Table1422[[#This Row],[IQ2_2015]:[IQ2_2019]])</f>
        <v>23312.5</v>
      </c>
      <c r="N12" s="100">
        <v>28750</v>
      </c>
      <c r="O12" s="100">
        <v>32250</v>
      </c>
      <c r="P12" s="100">
        <v>29833</v>
      </c>
      <c r="Q12" s="100">
        <v>30333</v>
      </c>
      <c r="R12" s="100"/>
      <c r="S12" s="116">
        <f>AVERAGE(Table1422[[#This Row],[IQ3_2015]:[IQ3_2019]])</f>
        <v>30291.5</v>
      </c>
      <c r="T12" s="107">
        <v>0.36700000000000005</v>
      </c>
      <c r="U12" s="107">
        <v>0.32600000000000001</v>
      </c>
      <c r="V12" s="107">
        <v>0.42599999999999999</v>
      </c>
      <c r="W12" s="107">
        <v>0.52500000000000002</v>
      </c>
      <c r="X12" s="107"/>
      <c r="Y12" s="117">
        <f>AVERAGE(Table1422[[#This Row],[SNAP_2015]:[SNAP_2019]])</f>
        <v>0.41100000000000003</v>
      </c>
      <c r="Z12" s="107">
        <v>3.3000000000000002E-2</v>
      </c>
      <c r="AA12" s="107">
        <v>9.3000000000000013E-2</v>
      </c>
      <c r="AB12" s="107">
        <v>0.26200000000000001</v>
      </c>
      <c r="AC12" s="107">
        <v>0.45799999999999996</v>
      </c>
      <c r="AD12" s="107"/>
      <c r="AE12" s="115">
        <f>AVERAGE(Table1422[[#This Row],[Poverty_2015]:[Poverty_2019]])</f>
        <v>0.21149999999999999</v>
      </c>
      <c r="AF12" s="109">
        <v>0.16300000000000001</v>
      </c>
      <c r="AG12" s="109">
        <v>0.159</v>
      </c>
      <c r="AH12" s="109">
        <v>0.19399999999999998</v>
      </c>
      <c r="AI12" s="109">
        <v>0.109</v>
      </c>
      <c r="AJ12" s="109"/>
      <c r="AK12" s="114">
        <f>AVERAGE(Table1422[[#This Row],[Full Time Employment_2015]:[Full Time Employment_2019]])</f>
        <v>0.15625</v>
      </c>
      <c r="AL12" s="100"/>
      <c r="AM12" s="2" t="s">
        <v>508</v>
      </c>
    </row>
    <row r="13" spans="1:39" x14ac:dyDescent="0.25">
      <c r="A13" s="56" t="s">
        <v>384</v>
      </c>
      <c r="B13" s="105">
        <v>25250</v>
      </c>
      <c r="C13" s="98">
        <v>21417</v>
      </c>
      <c r="D13" s="105">
        <v>21000</v>
      </c>
      <c r="E13" s="98">
        <v>19750</v>
      </c>
      <c r="F13" s="98"/>
      <c r="G13" s="111">
        <f>AVERAGE(Table1422[[#This Row],[IQ1_2015]:[IQ1_2019]])</f>
        <v>21854.25</v>
      </c>
      <c r="H13" s="100">
        <v>39700</v>
      </c>
      <c r="I13" s="100">
        <v>36500</v>
      </c>
      <c r="J13" s="100">
        <v>38000</v>
      </c>
      <c r="K13" s="100">
        <v>36600</v>
      </c>
      <c r="L13" s="100"/>
      <c r="M13" s="111">
        <f>AVERAGE(Table1422[[#This Row],[IQ2_2015]:[IQ2_2019]])</f>
        <v>37700</v>
      </c>
      <c r="N13" s="100">
        <v>59750</v>
      </c>
      <c r="O13" s="100">
        <v>54000</v>
      </c>
      <c r="P13" s="100">
        <v>62333</v>
      </c>
      <c r="Q13" s="100">
        <v>67000</v>
      </c>
      <c r="R13" s="100"/>
      <c r="S13" s="116">
        <f>AVERAGE(Table1422[[#This Row],[IQ3_2015]:[IQ3_2019]])</f>
        <v>60770.75</v>
      </c>
      <c r="T13" s="107">
        <v>0.32100000000000001</v>
      </c>
      <c r="U13" s="107">
        <v>0.30499999999999999</v>
      </c>
      <c r="V13" s="107">
        <v>0.32100000000000001</v>
      </c>
      <c r="W13" s="107">
        <v>0.39700000000000002</v>
      </c>
      <c r="X13" s="107"/>
      <c r="Y13" s="117">
        <f>AVERAGE(Table1422[[#This Row],[SNAP_2015]:[SNAP_2019]])</f>
        <v>0.33600000000000002</v>
      </c>
      <c r="Z13" s="107">
        <v>0.185</v>
      </c>
      <c r="AA13" s="107">
        <v>0.22</v>
      </c>
      <c r="AB13" s="107">
        <v>0.24399999999999999</v>
      </c>
      <c r="AC13" s="107">
        <v>0.192</v>
      </c>
      <c r="AD13" s="107"/>
      <c r="AE13" s="115">
        <f>AVERAGE(Table1422[[#This Row],[Poverty_2015]:[Poverty_2019]])</f>
        <v>0.21024999999999999</v>
      </c>
      <c r="AF13" s="109">
        <v>0.32600000000000001</v>
      </c>
      <c r="AG13" s="109">
        <v>0.30599999999999999</v>
      </c>
      <c r="AH13" s="109">
        <v>0.24399999999999999</v>
      </c>
      <c r="AI13" s="109">
        <v>0.43799999999999994</v>
      </c>
      <c r="AJ13" s="109"/>
      <c r="AK13" s="114">
        <f>AVERAGE(Table1422[[#This Row],[Full Time Employment_2015]:[Full Time Employment_2019]])</f>
        <v>0.32850000000000001</v>
      </c>
      <c r="AL13" s="100">
        <v>71.400000000000006</v>
      </c>
      <c r="AM13" s="2" t="s">
        <v>511</v>
      </c>
    </row>
    <row r="14" spans="1:39" x14ac:dyDescent="0.25">
      <c r="A14" s="56" t="s">
        <v>383</v>
      </c>
      <c r="B14" s="105">
        <v>29500</v>
      </c>
      <c r="C14" s="98">
        <v>27000</v>
      </c>
      <c r="D14" s="105">
        <v>29300</v>
      </c>
      <c r="E14" s="98">
        <v>39500</v>
      </c>
      <c r="F14" s="98"/>
      <c r="G14" s="111">
        <f>AVERAGE(Table1422[[#This Row],[IQ1_2015]:[IQ1_2019]])</f>
        <v>31325</v>
      </c>
      <c r="H14" s="100">
        <v>50500</v>
      </c>
      <c r="I14" s="100">
        <v>43000</v>
      </c>
      <c r="J14" s="100">
        <v>46500</v>
      </c>
      <c r="K14" s="100">
        <v>53250</v>
      </c>
      <c r="L14" s="100"/>
      <c r="M14" s="111">
        <f>AVERAGE(Table1422[[#This Row],[IQ2_2015]:[IQ2_2019]])</f>
        <v>48312.5</v>
      </c>
      <c r="N14" s="100">
        <v>84000</v>
      </c>
      <c r="O14" s="100">
        <v>74000</v>
      </c>
      <c r="P14" s="100">
        <v>82786</v>
      </c>
      <c r="Q14" s="100">
        <v>75333</v>
      </c>
      <c r="R14" s="100"/>
      <c r="S14" s="116">
        <f>AVERAGE(Table1422[[#This Row],[IQ3_2015]:[IQ3_2019]])</f>
        <v>79029.75</v>
      </c>
      <c r="T14" s="107">
        <v>0.222</v>
      </c>
      <c r="U14" s="107">
        <v>0.30099999999999999</v>
      </c>
      <c r="V14" s="107">
        <v>0.218</v>
      </c>
      <c r="W14" s="107">
        <v>0.27</v>
      </c>
      <c r="X14" s="107"/>
      <c r="Y14" s="117">
        <f>AVERAGE(Table1422[[#This Row],[SNAP_2015]:[SNAP_2019]])</f>
        <v>0.25275000000000003</v>
      </c>
      <c r="Z14" s="107">
        <v>0.17499999999999999</v>
      </c>
      <c r="AA14" s="107">
        <v>0.23300000000000001</v>
      </c>
      <c r="AB14" s="107">
        <v>0.218</v>
      </c>
      <c r="AC14" s="107">
        <v>0.17600000000000002</v>
      </c>
      <c r="AD14" s="107"/>
      <c r="AE14" s="115">
        <f>AVERAGE(Table1422[[#This Row],[Poverty_2015]:[Poverty_2019]])</f>
        <v>0.20050000000000001</v>
      </c>
      <c r="AF14" s="109">
        <v>0.311</v>
      </c>
      <c r="AG14" s="109">
        <v>0.30499999999999999</v>
      </c>
      <c r="AH14" s="109">
        <v>0.56799999999999995</v>
      </c>
      <c r="AI14" s="109">
        <v>0.30599999999999999</v>
      </c>
      <c r="AJ14" s="109"/>
      <c r="AK14" s="114">
        <f>AVERAGE(Table1422[[#This Row],[Full Time Employment_2015]:[Full Time Employment_2019]])</f>
        <v>0.3725</v>
      </c>
      <c r="AL14" s="100"/>
      <c r="AM14" s="2" t="s">
        <v>507</v>
      </c>
    </row>
    <row r="15" spans="1:39" x14ac:dyDescent="0.25">
      <c r="A15" s="56" t="s">
        <v>99</v>
      </c>
      <c r="B15" s="105">
        <v>37717</v>
      </c>
      <c r="C15" s="98">
        <v>24712</v>
      </c>
      <c r="D15" s="105">
        <v>40305</v>
      </c>
      <c r="E15" s="98">
        <v>30625</v>
      </c>
      <c r="F15" s="98"/>
      <c r="G15" s="111">
        <f>AVERAGE(Table1422[[#This Row],[IQ1_2015]:[IQ1_2019]])</f>
        <v>33339.75</v>
      </c>
      <c r="H15" s="100">
        <v>63766</v>
      </c>
      <c r="I15" s="100">
        <v>44705</v>
      </c>
      <c r="J15" s="100">
        <v>67400</v>
      </c>
      <c r="K15" s="100">
        <v>50156</v>
      </c>
      <c r="L15" s="100"/>
      <c r="M15" s="111">
        <f>AVERAGE(Table1422[[#This Row],[IQ2_2015]:[IQ2_2019]])</f>
        <v>56506.75</v>
      </c>
      <c r="N15" s="100">
        <v>95390</v>
      </c>
      <c r="O15" s="100">
        <v>69400</v>
      </c>
      <c r="P15" s="100">
        <v>100773</v>
      </c>
      <c r="Q15" s="100">
        <v>74861</v>
      </c>
      <c r="R15" s="100"/>
      <c r="S15" s="116">
        <f>AVERAGE(Table1422[[#This Row],[IQ3_2015]:[IQ3_2019]])</f>
        <v>85106</v>
      </c>
      <c r="T15" s="107">
        <v>8.1000000000000003E-2</v>
      </c>
      <c r="U15" s="107">
        <v>7.0999999999999994E-2</v>
      </c>
      <c r="V15" s="107">
        <v>8.4000000000000005E-2</v>
      </c>
      <c r="W15" s="107">
        <v>8.6999999999999994E-2</v>
      </c>
      <c r="X15" s="107"/>
      <c r="Y15" s="117">
        <f>AVERAGE(Table1422[[#This Row],[SNAP_2015]:[SNAP_2019]])</f>
        <v>8.0749999999999988E-2</v>
      </c>
      <c r="Z15" s="107">
        <v>0.10400000000000001</v>
      </c>
      <c r="AA15" s="107">
        <v>9.6999999999999989E-2</v>
      </c>
      <c r="AB15" s="107">
        <v>0.109</v>
      </c>
      <c r="AC15" s="107">
        <v>7.5999999999999998E-2</v>
      </c>
      <c r="AD15" s="107"/>
      <c r="AE15" s="115">
        <f>AVERAGE(Table1422[[#This Row],[Poverty_2015]:[Poverty_2019]])</f>
        <v>9.6500000000000002E-2</v>
      </c>
      <c r="AF15" s="109">
        <v>0.46200000000000002</v>
      </c>
      <c r="AG15" s="109">
        <v>0.45500000000000002</v>
      </c>
      <c r="AH15" s="109">
        <v>0.34299999999999997</v>
      </c>
      <c r="AI15" s="109">
        <v>0.47899999999999998</v>
      </c>
      <c r="AJ15" s="109"/>
      <c r="AK15" s="114">
        <f>AVERAGE(Table1422[[#This Row],[Full Time Employment_2015]:[Full Time Employment_2019]])</f>
        <v>0.43474999999999997</v>
      </c>
      <c r="AL15" s="100"/>
      <c r="AM15" s="2" t="s">
        <v>507</v>
      </c>
    </row>
    <row r="16" spans="1:39" x14ac:dyDescent="0.25">
      <c r="A16" s="56" t="s">
        <v>382</v>
      </c>
      <c r="B16" s="105">
        <v>21765</v>
      </c>
      <c r="C16" s="98">
        <v>38578</v>
      </c>
      <c r="D16" s="105">
        <v>26500</v>
      </c>
      <c r="E16" s="98">
        <v>39712</v>
      </c>
      <c r="F16" s="98"/>
      <c r="G16" s="111">
        <f>AVERAGE(Table1422[[#This Row],[IQ1_2015]:[IQ1_2019]])</f>
        <v>31638.75</v>
      </c>
      <c r="H16" s="100">
        <v>39194</v>
      </c>
      <c r="I16" s="100">
        <v>65676</v>
      </c>
      <c r="J16" s="100">
        <v>46575</v>
      </c>
      <c r="K16" s="100">
        <v>68096</v>
      </c>
      <c r="L16" s="100"/>
      <c r="M16" s="111">
        <f>AVERAGE(Table1422[[#This Row],[IQ2_2015]:[IQ2_2019]])</f>
        <v>54885.25</v>
      </c>
      <c r="N16" s="100">
        <v>62292</v>
      </c>
      <c r="O16" s="100">
        <v>98868</v>
      </c>
      <c r="P16" s="100">
        <v>71000</v>
      </c>
      <c r="Q16" s="100">
        <v>102186</v>
      </c>
      <c r="R16" s="100"/>
      <c r="S16" s="116">
        <f>AVERAGE(Table1422[[#This Row],[IQ3_2015]:[IQ3_2019]])</f>
        <v>83586.5</v>
      </c>
      <c r="T16" s="107">
        <v>8.4000000000000005E-2</v>
      </c>
      <c r="U16" s="107">
        <v>8.4000000000000005E-2</v>
      </c>
      <c r="V16" s="107">
        <v>8.199999999999999E-2</v>
      </c>
      <c r="W16" s="107">
        <v>8.8000000000000009E-2</v>
      </c>
      <c r="X16" s="107"/>
      <c r="Y16" s="117">
        <f>AVERAGE(Table1422[[#This Row],[SNAP_2015]:[SNAP_2019]])</f>
        <v>8.4500000000000006E-2</v>
      </c>
      <c r="Z16" s="107">
        <v>6.4000000000000001E-2</v>
      </c>
      <c r="AA16" s="107">
        <v>6.6000000000000003E-2</v>
      </c>
      <c r="AB16" s="107">
        <v>6.9000000000000006E-2</v>
      </c>
      <c r="AC16" s="107">
        <v>9.8000000000000004E-2</v>
      </c>
      <c r="AD16" s="107"/>
      <c r="AE16" s="115">
        <f>AVERAGE(Table1422[[#This Row],[Poverty_2015]:[Poverty_2019]])</f>
        <v>7.425000000000001E-2</v>
      </c>
      <c r="AF16" s="109">
        <v>0.6409999999999999</v>
      </c>
      <c r="AG16" s="109">
        <v>0.63900000000000001</v>
      </c>
      <c r="AH16" s="109">
        <v>0.45700000000000002</v>
      </c>
      <c r="AI16" s="109">
        <v>0.64800000000000002</v>
      </c>
      <c r="AJ16" s="109"/>
      <c r="AK16" s="114">
        <f>AVERAGE(Table1422[[#This Row],[Full Time Employment_2015]:[Full Time Employment_2019]])</f>
        <v>0.59624999999999995</v>
      </c>
      <c r="AL16" s="100"/>
      <c r="AM16" s="2" t="s">
        <v>507</v>
      </c>
    </row>
    <row r="17" spans="1:39" x14ac:dyDescent="0.25">
      <c r="A17" s="56" t="s">
        <v>381</v>
      </c>
      <c r="B17" s="105">
        <v>53125</v>
      </c>
      <c r="C17" s="98">
        <v>51900</v>
      </c>
      <c r="D17" s="105">
        <v>51500</v>
      </c>
      <c r="E17" s="98">
        <v>51667</v>
      </c>
      <c r="F17" s="98"/>
      <c r="G17" s="111">
        <f>AVERAGE(Table1422[[#This Row],[IQ1_2015]:[IQ1_2019]])</f>
        <v>52048</v>
      </c>
      <c r="H17" s="100">
        <v>77917</v>
      </c>
      <c r="I17" s="100">
        <v>80500</v>
      </c>
      <c r="J17" s="100">
        <v>92000</v>
      </c>
      <c r="K17" s="100">
        <v>92500</v>
      </c>
      <c r="L17" s="100"/>
      <c r="M17" s="111">
        <f>AVERAGE(Table1422[[#This Row],[IQ2_2015]:[IQ2_2019]])</f>
        <v>85729.25</v>
      </c>
      <c r="N17" s="100">
        <v>93750</v>
      </c>
      <c r="O17" s="100">
        <v>95500</v>
      </c>
      <c r="P17" s="100">
        <v>105500</v>
      </c>
      <c r="Q17" s="100">
        <v>115000</v>
      </c>
      <c r="R17" s="100"/>
      <c r="S17" s="116">
        <f>AVERAGE(Table1422[[#This Row],[IQ3_2015]:[IQ3_2019]])</f>
        <v>102437.5</v>
      </c>
      <c r="T17" s="107">
        <v>0</v>
      </c>
      <c r="U17" s="107">
        <v>0</v>
      </c>
      <c r="V17" s="107">
        <v>1.6E-2</v>
      </c>
      <c r="W17" s="107">
        <v>0.02</v>
      </c>
      <c r="X17" s="107"/>
      <c r="Y17" s="117">
        <f>AVERAGE(Table1422[[#This Row],[SNAP_2015]:[SNAP_2019]])</f>
        <v>9.0000000000000011E-3</v>
      </c>
      <c r="Z17" s="107">
        <v>0</v>
      </c>
      <c r="AA17" s="107">
        <v>0</v>
      </c>
      <c r="AB17" s="107">
        <v>1.6E-2</v>
      </c>
      <c r="AC17" s="107">
        <v>0.02</v>
      </c>
      <c r="AD17" s="107"/>
      <c r="AE17" s="115">
        <f>AVERAGE(Table1422[[#This Row],[Poverty_2015]:[Poverty_2019]])</f>
        <v>9.0000000000000011E-3</v>
      </c>
      <c r="AF17" s="109">
        <v>0.78099999999999992</v>
      </c>
      <c r="AG17" s="109">
        <v>0.873</v>
      </c>
      <c r="AH17" s="109">
        <v>0.47100000000000003</v>
      </c>
      <c r="AI17" s="109">
        <v>0.74299999999999999</v>
      </c>
      <c r="AJ17" s="109"/>
      <c r="AK17" s="114">
        <f>AVERAGE(Table1422[[#This Row],[Full Time Employment_2015]:[Full Time Employment_2019]])</f>
        <v>0.71699999999999997</v>
      </c>
      <c r="AL17" s="100">
        <v>42.4</v>
      </c>
      <c r="AM17" s="2" t="s">
        <v>505</v>
      </c>
    </row>
    <row r="18" spans="1:39" x14ac:dyDescent="0.25">
      <c r="A18" s="56" t="s">
        <v>380</v>
      </c>
      <c r="B18" s="105">
        <v>14773</v>
      </c>
      <c r="C18" s="98">
        <v>19333</v>
      </c>
      <c r="D18" s="105">
        <v>18875</v>
      </c>
      <c r="E18" s="98">
        <v>19750</v>
      </c>
      <c r="F18" s="98"/>
      <c r="G18" s="111">
        <f>AVERAGE(Table1422[[#This Row],[IQ1_2015]:[IQ1_2019]])</f>
        <v>18182.75</v>
      </c>
      <c r="H18" s="100">
        <v>26000</v>
      </c>
      <c r="I18" s="100">
        <v>24182</v>
      </c>
      <c r="J18" s="100">
        <v>27000</v>
      </c>
      <c r="K18" s="100">
        <v>31300</v>
      </c>
      <c r="L18" s="100"/>
      <c r="M18" s="111">
        <f>AVERAGE(Table1422[[#This Row],[IQ2_2015]:[IQ2_2019]])</f>
        <v>27120.5</v>
      </c>
      <c r="N18" s="100">
        <v>42500</v>
      </c>
      <c r="O18" s="100">
        <v>34333</v>
      </c>
      <c r="P18" s="100">
        <v>43500</v>
      </c>
      <c r="Q18" s="100">
        <v>55500</v>
      </c>
      <c r="R18" s="100"/>
      <c r="S18" s="116">
        <f>AVERAGE(Table1422[[#This Row],[IQ3_2015]:[IQ3_2019]])</f>
        <v>43958.25</v>
      </c>
      <c r="T18" s="107">
        <v>0.41700000000000004</v>
      </c>
      <c r="U18" s="107">
        <v>0.35899999999999999</v>
      </c>
      <c r="V18" s="107">
        <v>0.38200000000000001</v>
      </c>
      <c r="W18" s="107">
        <v>0.37200000000000005</v>
      </c>
      <c r="X18" s="107"/>
      <c r="Y18" s="117">
        <f>AVERAGE(Table1422[[#This Row],[SNAP_2015]:[SNAP_2019]])</f>
        <v>0.38250000000000001</v>
      </c>
      <c r="Z18" s="107">
        <v>0.20899999999999999</v>
      </c>
      <c r="AA18" s="107">
        <v>0.32500000000000001</v>
      </c>
      <c r="AB18" s="107">
        <v>0.313</v>
      </c>
      <c r="AC18" s="107">
        <v>0.217</v>
      </c>
      <c r="AD18" s="107"/>
      <c r="AE18" s="115">
        <f>AVERAGE(Table1422[[#This Row],[Poverty_2015]:[Poverty_2019]])</f>
        <v>0.26600000000000001</v>
      </c>
      <c r="AF18" s="109">
        <v>0.48299999999999998</v>
      </c>
      <c r="AG18" s="109">
        <v>0.51100000000000001</v>
      </c>
      <c r="AH18" s="109">
        <v>0.49200000000000005</v>
      </c>
      <c r="AI18" s="109">
        <v>0.45299999999999996</v>
      </c>
      <c r="AJ18" s="109"/>
      <c r="AK18" s="114">
        <f>AVERAGE(Table1422[[#This Row],[Full Time Employment_2015]:[Full Time Employment_2019]])</f>
        <v>0.48475000000000001</v>
      </c>
      <c r="AL18" s="100">
        <v>40</v>
      </c>
      <c r="AM18" s="2" t="s">
        <v>505</v>
      </c>
    </row>
    <row r="19" spans="1:39" x14ac:dyDescent="0.25">
      <c r="A19" s="56" t="s">
        <v>379</v>
      </c>
      <c r="B19" s="105">
        <v>31167</v>
      </c>
      <c r="C19" s="98">
        <v>30333</v>
      </c>
      <c r="D19" s="105">
        <v>26000</v>
      </c>
      <c r="E19" s="98">
        <v>25250</v>
      </c>
      <c r="F19" s="98"/>
      <c r="G19" s="111">
        <f>AVERAGE(Table1422[[#This Row],[IQ1_2015]:[IQ1_2019]])</f>
        <v>28187.5</v>
      </c>
      <c r="H19" s="100">
        <v>46625</v>
      </c>
      <c r="I19" s="100">
        <v>48429</v>
      </c>
      <c r="J19" s="100">
        <v>42000</v>
      </c>
      <c r="K19" s="100">
        <v>43667</v>
      </c>
      <c r="L19" s="100"/>
      <c r="M19" s="111">
        <f>AVERAGE(Table1422[[#This Row],[IQ2_2015]:[IQ2_2019]])</f>
        <v>45180.25</v>
      </c>
      <c r="N19" s="100">
        <v>68917</v>
      </c>
      <c r="O19" s="100">
        <v>69429</v>
      </c>
      <c r="P19" s="100">
        <v>73333</v>
      </c>
      <c r="Q19" s="100">
        <v>72875</v>
      </c>
      <c r="R19" s="100"/>
      <c r="S19" s="116">
        <f>AVERAGE(Table1422[[#This Row],[IQ3_2015]:[IQ3_2019]])</f>
        <v>71138.5</v>
      </c>
      <c r="T19" s="107">
        <v>0.247</v>
      </c>
      <c r="U19" s="107">
        <v>0.26</v>
      </c>
      <c r="V19" s="107">
        <v>0.3</v>
      </c>
      <c r="W19" s="107">
        <v>0.308</v>
      </c>
      <c r="X19" s="107"/>
      <c r="Y19" s="117">
        <f>AVERAGE(Table1422[[#This Row],[SNAP_2015]:[SNAP_2019]])</f>
        <v>0.27875</v>
      </c>
      <c r="Z19" s="107">
        <v>0.17199999999999999</v>
      </c>
      <c r="AA19" s="107">
        <v>0.17199999999999999</v>
      </c>
      <c r="AB19" s="107">
        <v>0.16899999999999998</v>
      </c>
      <c r="AC19" s="107">
        <v>0.16</v>
      </c>
      <c r="AD19" s="107"/>
      <c r="AE19" s="115">
        <f>AVERAGE(Table1422[[#This Row],[Poverty_2015]:[Poverty_2019]])</f>
        <v>0.16824999999999998</v>
      </c>
      <c r="AF19" s="109">
        <v>0.45700000000000002</v>
      </c>
      <c r="AG19" s="109">
        <v>0.42100000000000004</v>
      </c>
      <c r="AH19" s="109">
        <v>0.28199999999999997</v>
      </c>
      <c r="AI19" s="109">
        <v>0.39100000000000001</v>
      </c>
      <c r="AJ19" s="109"/>
      <c r="AK19" s="114">
        <f>AVERAGE(Table1422[[#This Row],[Full Time Employment_2015]:[Full Time Employment_2019]])</f>
        <v>0.38775000000000004</v>
      </c>
      <c r="AL19" s="140">
        <v>60</v>
      </c>
      <c r="AM19" s="2" t="s">
        <v>512</v>
      </c>
    </row>
    <row r="20" spans="1:39" x14ac:dyDescent="0.25">
      <c r="A20" s="56" t="s">
        <v>378</v>
      </c>
      <c r="B20" s="105">
        <v>13083</v>
      </c>
      <c r="C20" s="98">
        <v>12400</v>
      </c>
      <c r="D20" s="105">
        <v>12833</v>
      </c>
      <c r="E20" s="98">
        <v>14625</v>
      </c>
      <c r="F20" s="98"/>
      <c r="G20" s="111">
        <f>AVERAGE(Table1422[[#This Row],[IQ1_2015]:[IQ1_2019]])</f>
        <v>13235.25</v>
      </c>
      <c r="H20" s="100">
        <v>23500</v>
      </c>
      <c r="I20" s="100">
        <v>14400</v>
      </c>
      <c r="J20" s="100">
        <v>25750</v>
      </c>
      <c r="K20" s="100">
        <v>38000</v>
      </c>
      <c r="L20" s="100"/>
      <c r="M20" s="111">
        <f>AVERAGE(Table1422[[#This Row],[IQ2_2015]:[IQ2_2019]])</f>
        <v>25412.5</v>
      </c>
      <c r="N20" s="100">
        <v>35250</v>
      </c>
      <c r="O20" s="100">
        <v>27000</v>
      </c>
      <c r="P20" s="100">
        <v>43000</v>
      </c>
      <c r="Q20" s="100">
        <v>47750</v>
      </c>
      <c r="R20" s="100"/>
      <c r="S20" s="116">
        <f>AVERAGE(Table1422[[#This Row],[IQ3_2015]:[IQ3_2019]])</f>
        <v>38250</v>
      </c>
      <c r="T20" s="107">
        <v>0.27</v>
      </c>
      <c r="U20" s="107">
        <v>0.25600000000000001</v>
      </c>
      <c r="V20" s="107">
        <v>0.28199999999999997</v>
      </c>
      <c r="W20" s="107">
        <v>0.24299999999999999</v>
      </c>
      <c r="X20" s="107"/>
      <c r="Y20" s="117">
        <f>AVERAGE(Table1422[[#This Row],[SNAP_2015]:[SNAP_2019]])</f>
        <v>0.26275000000000004</v>
      </c>
      <c r="Z20" s="107">
        <v>0.21600000000000003</v>
      </c>
      <c r="AA20" s="107">
        <v>0.25600000000000001</v>
      </c>
      <c r="AB20" s="107">
        <v>0.17899999999999999</v>
      </c>
      <c r="AC20" s="107">
        <v>0.13500000000000001</v>
      </c>
      <c r="AD20" s="107"/>
      <c r="AE20" s="115">
        <f>AVERAGE(Table1422[[#This Row],[Poverty_2015]:[Poverty_2019]])</f>
        <v>0.19650000000000001</v>
      </c>
      <c r="AF20" s="109">
        <v>0.36399999999999999</v>
      </c>
      <c r="AG20" s="109">
        <v>0.17800000000000002</v>
      </c>
      <c r="AH20" s="109" t="s">
        <v>483</v>
      </c>
      <c r="AI20" s="109">
        <v>0.255</v>
      </c>
      <c r="AJ20" s="109"/>
      <c r="AK20" s="114">
        <f>AVERAGE(Table1422[[#This Row],[Full Time Employment_2015]:[Full Time Employment_2019]])</f>
        <v>0.26566666666666666</v>
      </c>
      <c r="AL20" s="100"/>
      <c r="AM20" s="2" t="s">
        <v>509</v>
      </c>
    </row>
    <row r="21" spans="1:39" x14ac:dyDescent="0.25">
      <c r="A21" s="56" t="s">
        <v>23</v>
      </c>
      <c r="B21" s="105">
        <v>12000</v>
      </c>
      <c r="C21" s="98" t="s">
        <v>184</v>
      </c>
      <c r="D21" s="105">
        <v>9333</v>
      </c>
      <c r="E21" s="98">
        <v>7500</v>
      </c>
      <c r="F21" s="98"/>
      <c r="G21" s="111">
        <f>AVERAGE(Table1422[[#This Row],[IQ1_2015]:[IQ1_2019]])</f>
        <v>9611</v>
      </c>
      <c r="H21" s="100">
        <v>20500</v>
      </c>
      <c r="I21" s="100" t="s">
        <v>184</v>
      </c>
      <c r="J21" s="100">
        <v>28250</v>
      </c>
      <c r="K21" s="100">
        <v>25000</v>
      </c>
      <c r="L21" s="100"/>
      <c r="M21" s="111">
        <f>AVERAGE(Table1422[[#This Row],[IQ2_2015]:[IQ2_2019]])</f>
        <v>24583.333333333332</v>
      </c>
      <c r="N21" s="100">
        <v>33500</v>
      </c>
      <c r="O21" s="100">
        <v>29400</v>
      </c>
      <c r="P21" s="100">
        <v>40750</v>
      </c>
      <c r="Q21" s="100">
        <v>37500</v>
      </c>
      <c r="R21" s="100"/>
      <c r="S21" s="116">
        <f>AVERAGE(Table1422[[#This Row],[IQ3_2015]:[IQ3_2019]])</f>
        <v>35287.5</v>
      </c>
      <c r="T21" s="107">
        <v>0.58499999999999996</v>
      </c>
      <c r="U21" s="107">
        <v>0.58299999999999996</v>
      </c>
      <c r="V21" s="107">
        <v>0.59</v>
      </c>
      <c r="W21" s="107">
        <v>0.61799999999999999</v>
      </c>
      <c r="X21" s="107"/>
      <c r="Y21" s="117">
        <f>AVERAGE(Table1422[[#This Row],[SNAP_2015]:[SNAP_2019]])</f>
        <v>0.59399999999999997</v>
      </c>
      <c r="Z21" s="107">
        <v>0.35799999999999998</v>
      </c>
      <c r="AA21" s="107">
        <v>0.45799999999999996</v>
      </c>
      <c r="AB21" s="107">
        <v>0.41</v>
      </c>
      <c r="AC21" s="107">
        <v>0.38200000000000001</v>
      </c>
      <c r="AD21" s="107"/>
      <c r="AE21" s="115">
        <f>AVERAGE(Table1422[[#This Row],[Poverty_2015]:[Poverty_2019]])</f>
        <v>0.40200000000000002</v>
      </c>
      <c r="AF21" s="109">
        <v>0.12</v>
      </c>
      <c r="AG21" s="109">
        <v>0.12300000000000001</v>
      </c>
      <c r="AH21" s="109">
        <v>0.52700000000000002</v>
      </c>
      <c r="AI21" s="109">
        <v>0.14899999999999999</v>
      </c>
      <c r="AJ21" s="109"/>
      <c r="AK21" s="114">
        <f>AVERAGE(Table1422[[#This Row],[Full Time Employment_2015]:[Full Time Employment_2019]])</f>
        <v>0.22975000000000001</v>
      </c>
      <c r="AL21" s="100"/>
      <c r="AM21" s="2" t="s">
        <v>507</v>
      </c>
    </row>
    <row r="22" spans="1:39" x14ac:dyDescent="0.25">
      <c r="A22" s="56" t="s">
        <v>377</v>
      </c>
      <c r="B22" s="105">
        <v>31167</v>
      </c>
      <c r="C22" s="98">
        <v>44500</v>
      </c>
      <c r="D22" s="105">
        <v>39000</v>
      </c>
      <c r="E22" s="98">
        <v>9667</v>
      </c>
      <c r="F22" s="98"/>
      <c r="G22" s="111">
        <f>AVERAGE(Table1422[[#This Row],[IQ1_2015]:[IQ1_2019]])</f>
        <v>31083.5</v>
      </c>
      <c r="H22" s="100">
        <v>47250</v>
      </c>
      <c r="I22" s="100">
        <v>53000</v>
      </c>
      <c r="J22" s="100">
        <v>49000</v>
      </c>
      <c r="K22" s="100">
        <v>50250</v>
      </c>
      <c r="L22" s="100"/>
      <c r="M22" s="111">
        <f>AVERAGE(Table1422[[#This Row],[IQ2_2015]:[IQ2_2019]])</f>
        <v>49875</v>
      </c>
      <c r="N22" s="100">
        <v>56500</v>
      </c>
      <c r="O22" s="100">
        <v>62000</v>
      </c>
      <c r="P22" s="100">
        <v>61000</v>
      </c>
      <c r="Q22" s="100">
        <v>59500</v>
      </c>
      <c r="R22" s="100"/>
      <c r="S22" s="116">
        <f>AVERAGE(Table1422[[#This Row],[IQ3_2015]:[IQ3_2019]])</f>
        <v>59750</v>
      </c>
      <c r="T22" s="107">
        <v>3.7000000000000005E-2</v>
      </c>
      <c r="U22" s="107">
        <v>5.5999999999999994E-2</v>
      </c>
      <c r="V22" s="107">
        <v>0.111</v>
      </c>
      <c r="W22" s="107">
        <v>0.23100000000000001</v>
      </c>
      <c r="X22" s="107"/>
      <c r="Y22" s="117">
        <f>AVERAGE(Table1422[[#This Row],[SNAP_2015]:[SNAP_2019]])</f>
        <v>0.10875000000000001</v>
      </c>
      <c r="Z22" s="107">
        <v>3.7000000000000005E-2</v>
      </c>
      <c r="AA22" s="107">
        <v>5.5999999999999994E-2</v>
      </c>
      <c r="AB22" s="107">
        <v>0.111</v>
      </c>
      <c r="AC22" s="107">
        <v>0.23100000000000001</v>
      </c>
      <c r="AD22" s="107"/>
      <c r="AE22" s="115">
        <f>AVERAGE(Table1422[[#This Row],[Poverty_2015]:[Poverty_2019]])</f>
        <v>0.10875000000000001</v>
      </c>
      <c r="AF22" s="109">
        <v>0.34</v>
      </c>
      <c r="AG22" s="109">
        <v>0.37799999999999995</v>
      </c>
      <c r="AH22" s="109">
        <v>0.48899999999999999</v>
      </c>
      <c r="AI22" s="109">
        <v>0.45</v>
      </c>
      <c r="AJ22" s="109"/>
      <c r="AK22" s="114">
        <f>AVERAGE(Table1422[[#This Row],[Full Time Employment_2015]:[Full Time Employment_2019]])</f>
        <v>0.41424999999999995</v>
      </c>
      <c r="AL22" s="100">
        <v>100</v>
      </c>
      <c r="AM22" s="2" t="s">
        <v>510</v>
      </c>
    </row>
    <row r="23" spans="1:39" x14ac:dyDescent="0.25">
      <c r="A23" s="56" t="s">
        <v>27</v>
      </c>
      <c r="B23" s="105">
        <v>17833</v>
      </c>
      <c r="C23" s="98">
        <v>10375</v>
      </c>
      <c r="D23" s="105">
        <v>10750</v>
      </c>
      <c r="E23" s="98">
        <v>6500</v>
      </c>
      <c r="F23" s="98"/>
      <c r="G23" s="111">
        <f>AVERAGE(Table1422[[#This Row],[IQ1_2015]:[IQ1_2019]])</f>
        <v>11364.5</v>
      </c>
      <c r="H23" s="100">
        <v>41500</v>
      </c>
      <c r="I23" s="100">
        <v>20100</v>
      </c>
      <c r="J23" s="100">
        <v>18667</v>
      </c>
      <c r="K23" s="100">
        <v>17000</v>
      </c>
      <c r="L23" s="100"/>
      <c r="M23" s="111">
        <f>AVERAGE(Table1422[[#This Row],[IQ2_2015]:[IQ2_2019]])</f>
        <v>24316.75</v>
      </c>
      <c r="N23" s="100">
        <v>63000</v>
      </c>
      <c r="O23" s="100">
        <v>49500</v>
      </c>
      <c r="P23" s="100">
        <v>38833</v>
      </c>
      <c r="Q23" s="100">
        <v>39125</v>
      </c>
      <c r="R23" s="100"/>
      <c r="S23" s="116">
        <f>AVERAGE(Table1422[[#This Row],[IQ3_2015]:[IQ3_2019]])</f>
        <v>47614.5</v>
      </c>
      <c r="T23" s="107">
        <v>0.61399999999999999</v>
      </c>
      <c r="U23" s="107">
        <v>0.60399999999999998</v>
      </c>
      <c r="V23" s="107">
        <v>0.60799999999999998</v>
      </c>
      <c r="W23" s="107">
        <v>0.47100000000000003</v>
      </c>
      <c r="X23" s="107"/>
      <c r="Y23" s="117">
        <f>AVERAGE(Table1422[[#This Row],[SNAP_2015]:[SNAP_2019]])</f>
        <v>0.57425000000000004</v>
      </c>
      <c r="Z23" s="107">
        <v>0.26300000000000001</v>
      </c>
      <c r="AA23" s="107">
        <v>0.41499999999999998</v>
      </c>
      <c r="AB23" s="107">
        <v>0.39200000000000002</v>
      </c>
      <c r="AC23" s="107">
        <v>0.373</v>
      </c>
      <c r="AD23" s="107"/>
      <c r="AE23" s="115">
        <f>AVERAGE(Table1422[[#This Row],[Poverty_2015]:[Poverty_2019]])</f>
        <v>0.36074999999999996</v>
      </c>
      <c r="AF23" s="109">
        <v>0.252</v>
      </c>
      <c r="AG23" s="109">
        <v>0.255</v>
      </c>
      <c r="AH23" s="109">
        <v>0.14300000000000002</v>
      </c>
      <c r="AI23" s="109">
        <v>0.214</v>
      </c>
      <c r="AJ23" s="109"/>
      <c r="AK23" s="114">
        <f>AVERAGE(Table1422[[#This Row],[Full Time Employment_2015]:[Full Time Employment_2019]])</f>
        <v>0.216</v>
      </c>
      <c r="AL23" s="100"/>
      <c r="AM23" s="2" t="s">
        <v>507</v>
      </c>
    </row>
    <row r="24" spans="1:39" x14ac:dyDescent="0.25">
      <c r="A24" s="56" t="s">
        <v>376</v>
      </c>
      <c r="B24" s="105">
        <v>31000</v>
      </c>
      <c r="C24" s="98">
        <v>31667</v>
      </c>
      <c r="D24" s="105">
        <v>32750</v>
      </c>
      <c r="E24" s="98">
        <v>37000</v>
      </c>
      <c r="F24" s="98"/>
      <c r="G24" s="111">
        <f>AVERAGE(Table1422[[#This Row],[IQ1_2015]:[IQ1_2019]])</f>
        <v>33104.25</v>
      </c>
      <c r="H24" s="100">
        <v>43500</v>
      </c>
      <c r="I24" s="100">
        <v>50000</v>
      </c>
      <c r="J24" s="100">
        <v>53625</v>
      </c>
      <c r="K24" s="100">
        <v>59000</v>
      </c>
      <c r="L24" s="100"/>
      <c r="M24" s="111">
        <f>AVERAGE(Table1422[[#This Row],[IQ2_2015]:[IQ2_2019]])</f>
        <v>51531.25</v>
      </c>
      <c r="N24" s="100">
        <v>65500</v>
      </c>
      <c r="O24" s="100">
        <v>101250</v>
      </c>
      <c r="P24" s="100">
        <v>102750</v>
      </c>
      <c r="Q24" s="100">
        <v>98000</v>
      </c>
      <c r="R24" s="100"/>
      <c r="S24" s="116">
        <f>AVERAGE(Table1422[[#This Row],[IQ3_2015]:[IQ3_2019]])</f>
        <v>91875</v>
      </c>
      <c r="T24" s="107">
        <v>9.6000000000000002E-2</v>
      </c>
      <c r="U24" s="107">
        <v>0.18</v>
      </c>
      <c r="V24" s="107">
        <v>0.21299999999999999</v>
      </c>
      <c r="W24" s="107">
        <v>0.14300000000000002</v>
      </c>
      <c r="X24" s="107"/>
      <c r="Y24" s="117">
        <f>AVERAGE(Table1422[[#This Row],[SNAP_2015]:[SNAP_2019]])</f>
        <v>0.158</v>
      </c>
      <c r="Z24" s="107">
        <v>0.17300000000000001</v>
      </c>
      <c r="AA24" s="107">
        <v>0.16</v>
      </c>
      <c r="AB24" s="107">
        <v>0.128</v>
      </c>
      <c r="AC24" s="107">
        <v>0.14300000000000002</v>
      </c>
      <c r="AD24" s="107"/>
      <c r="AE24" s="115">
        <f>AVERAGE(Table1422[[#This Row],[Poverty_2015]:[Poverty_2019]])</f>
        <v>0.15100000000000002</v>
      </c>
      <c r="AF24" s="109">
        <v>0.35600000000000004</v>
      </c>
      <c r="AG24" s="109">
        <v>0.373</v>
      </c>
      <c r="AH24" s="109">
        <v>0.2</v>
      </c>
      <c r="AI24" s="109">
        <v>0.371</v>
      </c>
      <c r="AJ24" s="109"/>
      <c r="AK24" s="114">
        <f>AVERAGE(Table1422[[#This Row],[Full Time Employment_2015]:[Full Time Employment_2019]])</f>
        <v>0.32500000000000001</v>
      </c>
      <c r="AL24" s="100"/>
      <c r="AM24" s="2" t="s">
        <v>507</v>
      </c>
    </row>
    <row r="25" spans="1:39" x14ac:dyDescent="0.25">
      <c r="A25" s="56" t="s">
        <v>375</v>
      </c>
      <c r="B25" s="105" t="s">
        <v>184</v>
      </c>
      <c r="C25" s="98" t="s">
        <v>184</v>
      </c>
      <c r="D25" s="105" t="s">
        <v>184</v>
      </c>
      <c r="E25" s="98" t="s">
        <v>184</v>
      </c>
      <c r="F25" s="98"/>
      <c r="G25" s="111" t="e">
        <f>AVERAGE(Table1422[[#This Row],[IQ1_2015]:[IQ1_2019]])</f>
        <v>#DIV/0!</v>
      </c>
      <c r="H25" s="100" t="s">
        <v>184</v>
      </c>
      <c r="I25" s="100" t="s">
        <v>184</v>
      </c>
      <c r="J25" s="100" t="s">
        <v>184</v>
      </c>
      <c r="K25" s="100" t="s">
        <v>184</v>
      </c>
      <c r="L25" s="100"/>
      <c r="M25" s="111" t="e">
        <f>AVERAGE(Table1422[[#This Row],[IQ2_2015]:[IQ2_2019]])</f>
        <v>#DIV/0!</v>
      </c>
      <c r="N25" s="100" t="s">
        <v>184</v>
      </c>
      <c r="O25" s="100" t="s">
        <v>184</v>
      </c>
      <c r="P25" s="100" t="s">
        <v>184</v>
      </c>
      <c r="Q25" s="100" t="s">
        <v>184</v>
      </c>
      <c r="R25" s="100"/>
      <c r="S25" s="116" t="e">
        <f>AVERAGE(Table1422[[#This Row],[IQ3_2015]:[IQ3_2019]])</f>
        <v>#DIV/0!</v>
      </c>
      <c r="T25" s="107" t="s">
        <v>483</v>
      </c>
      <c r="U25" s="107" t="s">
        <v>483</v>
      </c>
      <c r="V25" s="107" t="s">
        <v>483</v>
      </c>
      <c r="W25" s="107" t="s">
        <v>483</v>
      </c>
      <c r="X25" s="107"/>
      <c r="Y25" s="117" t="e">
        <f>AVERAGE(Table1422[[#This Row],[SNAP_2015]:[SNAP_2019]])</f>
        <v>#DIV/0!</v>
      </c>
      <c r="Z25" s="107" t="s">
        <v>483</v>
      </c>
      <c r="AA25" s="107" t="s">
        <v>483</v>
      </c>
      <c r="AB25" s="107" t="s">
        <v>483</v>
      </c>
      <c r="AC25" s="107" t="s">
        <v>483</v>
      </c>
      <c r="AD25" s="107"/>
      <c r="AE25" s="115" t="e">
        <f>AVERAGE(Table1422[[#This Row],[Poverty_2015]:[Poverty_2019]])</f>
        <v>#DIV/0!</v>
      </c>
      <c r="AF25" s="109">
        <v>1</v>
      </c>
      <c r="AG25" s="109">
        <v>1</v>
      </c>
      <c r="AH25" s="109">
        <v>0</v>
      </c>
      <c r="AI25" s="109">
        <v>1</v>
      </c>
      <c r="AJ25" s="109"/>
      <c r="AK25" s="114">
        <f>AVERAGE(Table1422[[#This Row],[Full Time Employment_2015]:[Full Time Employment_2019]])</f>
        <v>0.75</v>
      </c>
      <c r="AL25" s="100"/>
      <c r="AM25" s="2" t="s">
        <v>507</v>
      </c>
    </row>
    <row r="26" spans="1:39" x14ac:dyDescent="0.25">
      <c r="A26" s="56" t="s">
        <v>148</v>
      </c>
      <c r="B26" s="105">
        <v>40566</v>
      </c>
      <c r="C26" s="98">
        <v>40410</v>
      </c>
      <c r="D26" s="105">
        <v>47620</v>
      </c>
      <c r="E26" s="98">
        <v>44495</v>
      </c>
      <c r="F26" s="98"/>
      <c r="G26" s="111">
        <f>AVERAGE(Table1422[[#This Row],[IQ1_2015]:[IQ1_2019]])</f>
        <v>43272.75</v>
      </c>
      <c r="H26" s="100">
        <v>66542</v>
      </c>
      <c r="I26" s="100">
        <v>66645</v>
      </c>
      <c r="J26" s="100">
        <v>72649</v>
      </c>
      <c r="K26" s="100">
        <v>71451</v>
      </c>
      <c r="L26" s="100"/>
      <c r="M26" s="111">
        <f>AVERAGE(Table1422[[#This Row],[IQ2_2015]:[IQ2_2019]])</f>
        <v>69321.75</v>
      </c>
      <c r="N26" s="100">
        <v>87872</v>
      </c>
      <c r="O26" s="100">
        <v>92272</v>
      </c>
      <c r="P26" s="100">
        <v>100441</v>
      </c>
      <c r="Q26" s="100">
        <v>98623</v>
      </c>
      <c r="R26" s="100"/>
      <c r="S26" s="116">
        <f>AVERAGE(Table1422[[#This Row],[IQ3_2015]:[IQ3_2019]])</f>
        <v>94802</v>
      </c>
      <c r="T26" s="107">
        <v>6.2E-2</v>
      </c>
      <c r="U26" s="107">
        <v>0.06</v>
      </c>
      <c r="V26" s="107">
        <v>4.9000000000000002E-2</v>
      </c>
      <c r="W26" s="107">
        <v>5.5E-2</v>
      </c>
      <c r="X26" s="107"/>
      <c r="Y26" s="117">
        <f>AVERAGE(Table1422[[#This Row],[SNAP_2015]:[SNAP_2019]])</f>
        <v>5.6499999999999995E-2</v>
      </c>
      <c r="Z26" s="107">
        <v>5.2000000000000005E-2</v>
      </c>
      <c r="AA26" s="107">
        <v>6.5000000000000002E-2</v>
      </c>
      <c r="AB26" s="107">
        <v>5.4000000000000006E-2</v>
      </c>
      <c r="AC26" s="107">
        <v>6.6000000000000003E-2</v>
      </c>
      <c r="AD26" s="107"/>
      <c r="AE26" s="115">
        <f>AVERAGE(Table1422[[#This Row],[Poverty_2015]:[Poverty_2019]])</f>
        <v>5.9250000000000004E-2</v>
      </c>
      <c r="AF26" s="109">
        <v>0.61599999999999999</v>
      </c>
      <c r="AG26" s="109">
        <v>0.59799999999999998</v>
      </c>
      <c r="AH26" s="109">
        <v>0.48700000000000004</v>
      </c>
      <c r="AI26" s="109">
        <v>0.66900000000000004</v>
      </c>
      <c r="AJ26" s="109"/>
      <c r="AK26" s="114">
        <f>AVERAGE(Table1422[[#This Row],[Full Time Employment_2015]:[Full Time Employment_2019]])</f>
        <v>0.59250000000000003</v>
      </c>
      <c r="AL26" s="100"/>
      <c r="AM26" s="2" t="s">
        <v>507</v>
      </c>
    </row>
    <row r="27" spans="1:39" x14ac:dyDescent="0.25">
      <c r="A27" s="56" t="s">
        <v>90</v>
      </c>
      <c r="B27" s="105">
        <v>38333</v>
      </c>
      <c r="C27" s="98">
        <v>37591</v>
      </c>
      <c r="D27" s="105">
        <v>35517</v>
      </c>
      <c r="E27" s="98">
        <v>23500</v>
      </c>
      <c r="F27" s="98"/>
      <c r="G27" s="111">
        <f>AVERAGE(Table1422[[#This Row],[IQ1_2015]:[IQ1_2019]])</f>
        <v>33735.25</v>
      </c>
      <c r="H27" s="100">
        <v>61768</v>
      </c>
      <c r="I27" s="100">
        <v>61614</v>
      </c>
      <c r="J27" s="100">
        <v>67703</v>
      </c>
      <c r="K27" s="100">
        <v>58306</v>
      </c>
      <c r="L27" s="100"/>
      <c r="M27" s="111">
        <f>AVERAGE(Table1422[[#This Row],[IQ2_2015]:[IQ2_2019]])</f>
        <v>62347.75</v>
      </c>
      <c r="N27" s="100">
        <v>97045</v>
      </c>
      <c r="O27" s="100">
        <v>97833</v>
      </c>
      <c r="P27" s="100">
        <v>108500</v>
      </c>
      <c r="Q27" s="100">
        <v>94859</v>
      </c>
      <c r="R27" s="100"/>
      <c r="S27" s="116">
        <f>AVERAGE(Table1422[[#This Row],[IQ3_2015]:[IQ3_2019]])</f>
        <v>99559.25</v>
      </c>
      <c r="T27" s="107">
        <v>7.5999999999999998E-2</v>
      </c>
      <c r="U27" s="107">
        <v>0.04</v>
      </c>
      <c r="V27" s="107">
        <v>0.13600000000000001</v>
      </c>
      <c r="W27" s="107">
        <v>0.16200000000000001</v>
      </c>
      <c r="X27" s="107"/>
      <c r="Y27" s="117">
        <f>AVERAGE(Table1422[[#This Row],[SNAP_2015]:[SNAP_2019]])</f>
        <v>0.10350000000000001</v>
      </c>
      <c r="Z27" s="107">
        <v>0.13500000000000001</v>
      </c>
      <c r="AA27" s="107">
        <v>0.17899999999999999</v>
      </c>
      <c r="AB27" s="107">
        <v>9.6000000000000002E-2</v>
      </c>
      <c r="AC27" s="107">
        <v>0.126</v>
      </c>
      <c r="AD27" s="107"/>
      <c r="AE27" s="115">
        <f>AVERAGE(Table1422[[#This Row],[Poverty_2015]:[Poverty_2019]])</f>
        <v>0.13400000000000001</v>
      </c>
      <c r="AF27" s="109">
        <v>0.55700000000000005</v>
      </c>
      <c r="AG27" s="109">
        <v>0.56399999999999995</v>
      </c>
      <c r="AH27" s="109">
        <v>0.51200000000000001</v>
      </c>
      <c r="AI27" s="109">
        <v>0.78200000000000003</v>
      </c>
      <c r="AJ27" s="109"/>
      <c r="AK27" s="114">
        <f>AVERAGE(Table1422[[#This Row],[Full Time Employment_2015]:[Full Time Employment_2019]])</f>
        <v>0.60375000000000001</v>
      </c>
      <c r="AL27" s="100"/>
      <c r="AM27" s="2" t="s">
        <v>507</v>
      </c>
    </row>
    <row r="28" spans="1:39" x14ac:dyDescent="0.25">
      <c r="A28" s="56" t="s">
        <v>20</v>
      </c>
      <c r="B28" s="105">
        <v>14667</v>
      </c>
      <c r="C28" s="98">
        <v>14000</v>
      </c>
      <c r="D28" s="105">
        <v>24711</v>
      </c>
      <c r="E28" s="98">
        <v>8500</v>
      </c>
      <c r="F28" s="98"/>
      <c r="G28" s="111">
        <f>AVERAGE(Table1422[[#This Row],[IQ1_2015]:[IQ1_2019]])</f>
        <v>15469.5</v>
      </c>
      <c r="H28" s="100">
        <v>22600</v>
      </c>
      <c r="I28" s="100">
        <v>22700</v>
      </c>
      <c r="J28" s="100">
        <v>60400</v>
      </c>
      <c r="K28" s="100">
        <v>16000</v>
      </c>
      <c r="L28" s="100"/>
      <c r="M28" s="111">
        <f>AVERAGE(Table1422[[#This Row],[IQ2_2015]:[IQ2_2019]])</f>
        <v>30425</v>
      </c>
      <c r="N28" s="100">
        <v>27000</v>
      </c>
      <c r="O28" s="100">
        <v>26500</v>
      </c>
      <c r="P28" s="100">
        <v>92139</v>
      </c>
      <c r="Q28" s="100">
        <v>40250</v>
      </c>
      <c r="R28" s="100"/>
      <c r="S28" s="116">
        <f>AVERAGE(Table1422[[#This Row],[IQ3_2015]:[IQ3_2019]])</f>
        <v>46472.25</v>
      </c>
      <c r="T28" s="107">
        <v>0.46399999999999997</v>
      </c>
      <c r="U28" s="107">
        <v>0.57700000000000007</v>
      </c>
      <c r="V28" s="107">
        <v>0.14699999999999999</v>
      </c>
      <c r="W28" s="107">
        <v>0.40899999999999997</v>
      </c>
      <c r="X28" s="107"/>
      <c r="Y28" s="117">
        <f>AVERAGE(Table1422[[#This Row],[SNAP_2015]:[SNAP_2019]])</f>
        <v>0.39924999999999999</v>
      </c>
      <c r="Z28" s="107">
        <v>0.28600000000000003</v>
      </c>
      <c r="AA28" s="107">
        <v>0.308</v>
      </c>
      <c r="AB28" s="107">
        <v>0.13</v>
      </c>
      <c r="AC28" s="107">
        <v>0.318</v>
      </c>
      <c r="AD28" s="107"/>
      <c r="AE28" s="115">
        <f>AVERAGE(Table1422[[#This Row],[Poverty_2015]:[Poverty_2019]])</f>
        <v>0.26050000000000001</v>
      </c>
      <c r="AF28" s="109">
        <v>0.11900000000000001</v>
      </c>
      <c r="AG28" s="109">
        <v>3.1E-2</v>
      </c>
      <c r="AH28" s="109">
        <v>0.39799999999999996</v>
      </c>
      <c r="AI28" s="109">
        <v>9.0999999999999998E-2</v>
      </c>
      <c r="AJ28" s="109"/>
      <c r="AK28" s="114">
        <f>AVERAGE(Table1422[[#This Row],[Full Time Employment_2015]:[Full Time Employment_2019]])</f>
        <v>0.15975</v>
      </c>
      <c r="AL28" s="100"/>
      <c r="AM28" s="2" t="s">
        <v>507</v>
      </c>
    </row>
    <row r="29" spans="1:39" x14ac:dyDescent="0.25">
      <c r="A29" s="56" t="s">
        <v>374</v>
      </c>
      <c r="B29" s="105" t="s">
        <v>206</v>
      </c>
      <c r="C29" s="98" t="s">
        <v>212</v>
      </c>
      <c r="D29" s="105">
        <v>8833</v>
      </c>
      <c r="E29" s="98" t="s">
        <v>184</v>
      </c>
      <c r="F29" s="98"/>
      <c r="G29" s="111">
        <f>AVERAGE(Table1422[[#This Row],[IQ1_2015]:[IQ1_2019]])</f>
        <v>8833</v>
      </c>
      <c r="H29" s="100" t="s">
        <v>206</v>
      </c>
      <c r="I29" s="100" t="s">
        <v>212</v>
      </c>
      <c r="J29" s="100">
        <v>15167</v>
      </c>
      <c r="K29" s="100" t="s">
        <v>184</v>
      </c>
      <c r="L29" s="100"/>
      <c r="M29" s="111">
        <f>AVERAGE(Table1422[[#This Row],[IQ2_2015]:[IQ2_2019]])</f>
        <v>15167</v>
      </c>
      <c r="N29" s="100" t="s">
        <v>206</v>
      </c>
      <c r="O29" s="100" t="s">
        <v>184</v>
      </c>
      <c r="P29" s="100">
        <v>24250</v>
      </c>
      <c r="Q29" s="100" t="s">
        <v>184</v>
      </c>
      <c r="R29" s="100"/>
      <c r="S29" s="116">
        <f>AVERAGE(Table1422[[#This Row],[IQ3_2015]:[IQ3_2019]])</f>
        <v>24250</v>
      </c>
      <c r="T29" s="107">
        <v>0</v>
      </c>
      <c r="U29" s="107">
        <v>0</v>
      </c>
      <c r="V29" s="107">
        <v>0.5</v>
      </c>
      <c r="W29" s="107">
        <v>0</v>
      </c>
      <c r="X29" s="107"/>
      <c r="Y29" s="117">
        <f>AVERAGE(Table1422[[#This Row],[SNAP_2015]:[SNAP_2019]])</f>
        <v>0.125</v>
      </c>
      <c r="Z29" s="107">
        <v>0.33299999999999996</v>
      </c>
      <c r="AA29" s="107">
        <v>0.4</v>
      </c>
      <c r="AB29" s="107">
        <v>0.39299999999999996</v>
      </c>
      <c r="AC29" s="107">
        <v>0</v>
      </c>
      <c r="AD29" s="107"/>
      <c r="AE29" s="115">
        <f>AVERAGE(Table1422[[#This Row],[Poverty_2015]:[Poverty_2019]])</f>
        <v>0.28149999999999997</v>
      </c>
      <c r="AF29" s="109" t="s">
        <v>483</v>
      </c>
      <c r="AG29" s="109" t="s">
        <v>483</v>
      </c>
      <c r="AH29" s="109" t="s">
        <v>483</v>
      </c>
      <c r="AI29" s="109">
        <v>0</v>
      </c>
      <c r="AJ29" s="109"/>
      <c r="AK29" s="114">
        <f>AVERAGE(Table1422[[#This Row],[Full Time Employment_2015]:[Full Time Employment_2019]])</f>
        <v>0</v>
      </c>
      <c r="AL29" s="100"/>
      <c r="AM29" s="2" t="s">
        <v>507</v>
      </c>
    </row>
    <row r="30" spans="1:39" x14ac:dyDescent="0.25">
      <c r="A30" s="56" t="s">
        <v>373</v>
      </c>
      <c r="B30" s="105">
        <v>40034</v>
      </c>
      <c r="C30" s="98">
        <v>37333</v>
      </c>
      <c r="D30" s="105" t="s">
        <v>184</v>
      </c>
      <c r="E30" s="98">
        <v>38813</v>
      </c>
      <c r="F30" s="98"/>
      <c r="G30" s="111">
        <f>AVERAGE(Table1422[[#This Row],[IQ1_2015]:[IQ1_2019]])</f>
        <v>38726.666666666664</v>
      </c>
      <c r="H30" s="100">
        <v>65121</v>
      </c>
      <c r="I30" s="100">
        <v>64921</v>
      </c>
      <c r="J30" s="100" t="s">
        <v>184</v>
      </c>
      <c r="K30" s="100">
        <v>77548</v>
      </c>
      <c r="L30" s="100"/>
      <c r="M30" s="111">
        <f>AVERAGE(Table1422[[#This Row],[IQ2_2015]:[IQ2_2019]])</f>
        <v>69196.666666666672</v>
      </c>
      <c r="N30" s="100">
        <v>93264</v>
      </c>
      <c r="O30" s="100">
        <v>94905</v>
      </c>
      <c r="P30" s="100" t="s">
        <v>184</v>
      </c>
      <c r="Q30" s="100">
        <v>108625</v>
      </c>
      <c r="R30" s="100"/>
      <c r="S30" s="116">
        <f>AVERAGE(Table1422[[#This Row],[IQ3_2015]:[IQ3_2019]])</f>
        <v>98931.333333333328</v>
      </c>
      <c r="T30" s="107">
        <v>0.17199999999999999</v>
      </c>
      <c r="U30" s="107">
        <v>0.188</v>
      </c>
      <c r="V30" s="107">
        <v>0</v>
      </c>
      <c r="W30" s="107">
        <v>0.192</v>
      </c>
      <c r="X30" s="107"/>
      <c r="Y30" s="117">
        <f>AVERAGE(Table1422[[#This Row],[SNAP_2015]:[SNAP_2019]])</f>
        <v>0.13800000000000001</v>
      </c>
      <c r="Z30" s="107">
        <v>9.6000000000000002E-2</v>
      </c>
      <c r="AA30" s="107">
        <v>0.114</v>
      </c>
      <c r="AB30" s="107">
        <v>0</v>
      </c>
      <c r="AC30" s="107">
        <v>0.11699999999999999</v>
      </c>
      <c r="AD30" s="107"/>
      <c r="AE30" s="115">
        <f>AVERAGE(Table1422[[#This Row],[Poverty_2015]:[Poverty_2019]])</f>
        <v>8.1750000000000003E-2</v>
      </c>
      <c r="AF30" s="109">
        <v>0.57600000000000007</v>
      </c>
      <c r="AG30" s="109">
        <v>0.57499999999999996</v>
      </c>
      <c r="AH30" s="109">
        <v>0.14000000000000001</v>
      </c>
      <c r="AI30" s="109">
        <v>0.59099999999999997</v>
      </c>
      <c r="AJ30" s="109"/>
      <c r="AK30" s="114">
        <f>AVERAGE(Table1422[[#This Row],[Full Time Employment_2015]:[Full Time Employment_2019]])</f>
        <v>0.47049999999999997</v>
      </c>
      <c r="AL30" s="140">
        <v>246.91</v>
      </c>
      <c r="AM30" s="2" t="s">
        <v>498</v>
      </c>
    </row>
    <row r="31" spans="1:39" x14ac:dyDescent="0.25">
      <c r="A31" s="56" t="s">
        <v>372</v>
      </c>
      <c r="B31" s="105" t="s">
        <v>206</v>
      </c>
      <c r="C31" s="98" t="s">
        <v>184</v>
      </c>
      <c r="D31" s="105">
        <v>40482</v>
      </c>
      <c r="E31" s="98" t="s">
        <v>184</v>
      </c>
      <c r="F31" s="98"/>
      <c r="G31" s="111">
        <f>AVERAGE(Table1422[[#This Row],[IQ1_2015]:[IQ1_2019]])</f>
        <v>40482</v>
      </c>
      <c r="H31" s="100" t="s">
        <v>206</v>
      </c>
      <c r="I31" s="100" t="s">
        <v>184</v>
      </c>
      <c r="J31" s="100">
        <v>70350</v>
      </c>
      <c r="K31" s="100" t="s">
        <v>184</v>
      </c>
      <c r="L31" s="100"/>
      <c r="M31" s="111">
        <f>AVERAGE(Table1422[[#This Row],[IQ2_2015]:[IQ2_2019]])</f>
        <v>70350</v>
      </c>
      <c r="N31" s="100" t="s">
        <v>206</v>
      </c>
      <c r="O31" s="100">
        <v>68750</v>
      </c>
      <c r="P31" s="100">
        <v>101424</v>
      </c>
      <c r="Q31" s="100" t="s">
        <v>184</v>
      </c>
      <c r="R31" s="100"/>
      <c r="S31" s="116">
        <f>AVERAGE(Table1422[[#This Row],[IQ3_2015]:[IQ3_2019]])</f>
        <v>85087</v>
      </c>
      <c r="T31" s="107">
        <v>0</v>
      </c>
      <c r="U31" s="107">
        <v>0</v>
      </c>
      <c r="V31" s="107">
        <v>0.182</v>
      </c>
      <c r="W31" s="107">
        <v>0</v>
      </c>
      <c r="X31" s="107"/>
      <c r="Y31" s="117">
        <f>AVERAGE(Table1422[[#This Row],[SNAP_2015]:[SNAP_2019]])</f>
        <v>4.5499999999999999E-2</v>
      </c>
      <c r="Z31" s="107">
        <v>0</v>
      </c>
      <c r="AA31" s="107">
        <v>0</v>
      </c>
      <c r="AB31" s="107">
        <v>0.11699999999999999</v>
      </c>
      <c r="AC31" s="107">
        <v>0</v>
      </c>
      <c r="AD31" s="107"/>
      <c r="AE31" s="115">
        <f>AVERAGE(Table1422[[#This Row],[Poverty_2015]:[Poverty_2019]])</f>
        <v>2.9249999999999998E-2</v>
      </c>
      <c r="AF31" s="109">
        <v>0.88200000000000001</v>
      </c>
      <c r="AG31" s="109">
        <v>1</v>
      </c>
      <c r="AH31" s="109">
        <v>0.57100000000000006</v>
      </c>
      <c r="AI31" s="109">
        <v>1</v>
      </c>
      <c r="AJ31" s="109"/>
      <c r="AK31" s="114">
        <f>AVERAGE(Table1422[[#This Row],[Full Time Employment_2015]:[Full Time Employment_2019]])</f>
        <v>0.86325000000000007</v>
      </c>
      <c r="AL31" s="100"/>
      <c r="AM31" s="2" t="s">
        <v>507</v>
      </c>
    </row>
    <row r="32" spans="1:39" x14ac:dyDescent="0.25">
      <c r="A32" s="56" t="s">
        <v>128</v>
      </c>
      <c r="B32" s="105">
        <v>32469</v>
      </c>
      <c r="C32" s="98">
        <v>37100</v>
      </c>
      <c r="D32" s="105" t="s">
        <v>184</v>
      </c>
      <c r="E32" s="98">
        <v>23389</v>
      </c>
      <c r="F32" s="98"/>
      <c r="G32" s="111">
        <f>AVERAGE(Table1422[[#This Row],[IQ1_2015]:[IQ1_2019]])</f>
        <v>30986</v>
      </c>
      <c r="H32" s="100">
        <v>58650</v>
      </c>
      <c r="I32" s="100">
        <v>67214</v>
      </c>
      <c r="J32" s="100" t="s">
        <v>184</v>
      </c>
      <c r="K32" s="100">
        <v>48167</v>
      </c>
      <c r="L32" s="100"/>
      <c r="M32" s="111">
        <f>AVERAGE(Table1422[[#This Row],[IQ2_2015]:[IQ2_2019]])</f>
        <v>58010.333333333336</v>
      </c>
      <c r="N32" s="100">
        <v>78600</v>
      </c>
      <c r="O32" s="100">
        <v>84292</v>
      </c>
      <c r="P32" s="100" t="s">
        <v>184</v>
      </c>
      <c r="Q32" s="100">
        <v>87944</v>
      </c>
      <c r="R32" s="100"/>
      <c r="S32" s="116">
        <f>AVERAGE(Table1422[[#This Row],[IQ3_2015]:[IQ3_2019]])</f>
        <v>83612</v>
      </c>
      <c r="T32" s="107">
        <v>0</v>
      </c>
      <c r="U32" s="107">
        <v>0</v>
      </c>
      <c r="V32" s="107">
        <v>0</v>
      </c>
      <c r="W32" s="107">
        <v>0</v>
      </c>
      <c r="X32" s="107"/>
      <c r="Y32" s="117">
        <f>AVERAGE(Table1422[[#This Row],[SNAP_2015]:[SNAP_2019]])</f>
        <v>0</v>
      </c>
      <c r="Z32" s="107">
        <v>0</v>
      </c>
      <c r="AA32" s="107">
        <v>0</v>
      </c>
      <c r="AB32" s="107">
        <v>0</v>
      </c>
      <c r="AC32" s="107">
        <v>0.11599999999999999</v>
      </c>
      <c r="AD32" s="107"/>
      <c r="AE32" s="115">
        <f>AVERAGE(Table1422[[#This Row],[Poverty_2015]:[Poverty_2019]])</f>
        <v>2.8999999999999998E-2</v>
      </c>
      <c r="AF32" s="109">
        <v>0.47</v>
      </c>
      <c r="AG32" s="109">
        <v>0.44400000000000001</v>
      </c>
      <c r="AH32" s="109" t="s">
        <v>483</v>
      </c>
      <c r="AI32" s="109">
        <v>0.6</v>
      </c>
      <c r="AJ32" s="109"/>
      <c r="AK32" s="114">
        <f>AVERAGE(Table1422[[#This Row],[Full Time Employment_2015]:[Full Time Employment_2019]])</f>
        <v>0.5046666666666666</v>
      </c>
      <c r="AL32" s="100"/>
      <c r="AM32" s="2" t="s">
        <v>507</v>
      </c>
    </row>
    <row r="33" spans="1:39" x14ac:dyDescent="0.25">
      <c r="A33" s="56" t="s">
        <v>89</v>
      </c>
      <c r="B33" s="105">
        <v>33242</v>
      </c>
      <c r="C33" s="98">
        <v>30356</v>
      </c>
      <c r="D33" s="105">
        <v>37611</v>
      </c>
      <c r="E33" s="98">
        <v>20719</v>
      </c>
      <c r="F33" s="98"/>
      <c r="G33" s="111">
        <f>AVERAGE(Table1422[[#This Row],[IQ1_2015]:[IQ1_2019]])</f>
        <v>30482</v>
      </c>
      <c r="H33" s="100">
        <v>59385</v>
      </c>
      <c r="I33" s="100">
        <v>55739</v>
      </c>
      <c r="J33" s="100">
        <v>61929</v>
      </c>
      <c r="K33" s="100">
        <v>45929</v>
      </c>
      <c r="L33" s="100"/>
      <c r="M33" s="111">
        <f>AVERAGE(Table1422[[#This Row],[IQ2_2015]:[IQ2_2019]])</f>
        <v>55745.5</v>
      </c>
      <c r="N33" s="100">
        <v>83500</v>
      </c>
      <c r="O33" s="100">
        <v>81760</v>
      </c>
      <c r="P33" s="100">
        <v>87038</v>
      </c>
      <c r="Q33" s="100">
        <v>76750</v>
      </c>
      <c r="R33" s="100"/>
      <c r="S33" s="116">
        <f>AVERAGE(Table1422[[#This Row],[IQ3_2015]:[IQ3_2019]])</f>
        <v>82262</v>
      </c>
      <c r="T33" s="107">
        <v>6.8000000000000005E-2</v>
      </c>
      <c r="U33" s="107">
        <v>8.5000000000000006E-2</v>
      </c>
      <c r="V33" s="107">
        <v>0</v>
      </c>
      <c r="W33" s="107">
        <v>9.9000000000000005E-2</v>
      </c>
      <c r="X33" s="107"/>
      <c r="Y33" s="117">
        <f>AVERAGE(Table1422[[#This Row],[SNAP_2015]:[SNAP_2019]])</f>
        <v>6.3E-2</v>
      </c>
      <c r="Z33" s="107">
        <v>7.6999999999999999E-2</v>
      </c>
      <c r="AA33" s="107">
        <v>0.10800000000000001</v>
      </c>
      <c r="AB33" s="107">
        <v>8.6999999999999994E-2</v>
      </c>
      <c r="AC33" s="107">
        <v>0.183</v>
      </c>
      <c r="AD33" s="107"/>
      <c r="AE33" s="115">
        <f>AVERAGE(Table1422[[#This Row],[Poverty_2015]:[Poverty_2019]])</f>
        <v>0.11375</v>
      </c>
      <c r="AF33" s="109">
        <v>0.45700000000000002</v>
      </c>
      <c r="AG33" s="109">
        <v>0.47</v>
      </c>
      <c r="AH33" s="109">
        <v>3.7999999999999999E-2</v>
      </c>
      <c r="AI33" s="109">
        <v>0.45700000000000002</v>
      </c>
      <c r="AJ33" s="109"/>
      <c r="AK33" s="114">
        <f>AVERAGE(Table1422[[#This Row],[Full Time Employment_2015]:[Full Time Employment_2019]])</f>
        <v>0.35550000000000004</v>
      </c>
      <c r="AL33" s="100"/>
      <c r="AM33" s="2" t="s">
        <v>507</v>
      </c>
    </row>
    <row r="34" spans="1:39" x14ac:dyDescent="0.25">
      <c r="A34" s="56" t="s">
        <v>371</v>
      </c>
      <c r="B34" s="105" t="s">
        <v>184</v>
      </c>
      <c r="C34" s="98" t="s">
        <v>184</v>
      </c>
      <c r="D34" s="105">
        <v>24264</v>
      </c>
      <c r="E34" s="98" t="s">
        <v>184</v>
      </c>
      <c r="F34" s="98"/>
      <c r="G34" s="111">
        <f>AVERAGE(Table1422[[#This Row],[IQ1_2015]:[IQ1_2019]])</f>
        <v>24264</v>
      </c>
      <c r="H34" s="100" t="s">
        <v>184</v>
      </c>
      <c r="I34" s="100" t="s">
        <v>184</v>
      </c>
      <c r="J34" s="100">
        <v>51900</v>
      </c>
      <c r="K34" s="100" t="s">
        <v>184</v>
      </c>
      <c r="L34" s="100"/>
      <c r="M34" s="111">
        <f>AVERAGE(Table1422[[#This Row],[IQ2_2015]:[IQ2_2019]])</f>
        <v>51900</v>
      </c>
      <c r="N34" s="100" t="s">
        <v>184</v>
      </c>
      <c r="O34" s="100" t="s">
        <v>184</v>
      </c>
      <c r="P34" s="100">
        <v>80275</v>
      </c>
      <c r="Q34" s="100" t="s">
        <v>184</v>
      </c>
      <c r="R34" s="100"/>
      <c r="S34" s="116">
        <f>AVERAGE(Table1422[[#This Row],[IQ3_2015]:[IQ3_2019]])</f>
        <v>80275</v>
      </c>
      <c r="T34" s="107">
        <v>1</v>
      </c>
      <c r="U34" s="107">
        <v>0.66700000000000004</v>
      </c>
      <c r="V34" s="107">
        <v>8.199999999999999E-2</v>
      </c>
      <c r="W34" s="107">
        <v>0</v>
      </c>
      <c r="X34" s="107"/>
      <c r="Y34" s="117">
        <f>AVERAGE(Table1422[[#This Row],[SNAP_2015]:[SNAP_2019]])</f>
        <v>0.43725000000000003</v>
      </c>
      <c r="Z34" s="107">
        <v>1</v>
      </c>
      <c r="AA34" s="107">
        <v>1</v>
      </c>
      <c r="AB34" s="107">
        <v>0.154</v>
      </c>
      <c r="AC34" s="107">
        <v>1</v>
      </c>
      <c r="AD34" s="107"/>
      <c r="AE34" s="115">
        <f>AVERAGE(Table1422[[#This Row],[Poverty_2015]:[Poverty_2019]])</f>
        <v>0.78849999999999998</v>
      </c>
      <c r="AF34" s="109" t="s">
        <v>483</v>
      </c>
      <c r="AG34" s="109" t="s">
        <v>483</v>
      </c>
      <c r="AH34" s="109" t="s">
        <v>483</v>
      </c>
      <c r="AI34" s="109" t="s">
        <v>483</v>
      </c>
      <c r="AJ34" s="109"/>
      <c r="AK34" s="114" t="e">
        <f>AVERAGE(Table1422[[#This Row],[Full Time Employment_2015]:[Full Time Employment_2019]])</f>
        <v>#DIV/0!</v>
      </c>
      <c r="AL34" s="100"/>
      <c r="AM34" s="2" t="s">
        <v>507</v>
      </c>
    </row>
    <row r="35" spans="1:39" x14ac:dyDescent="0.25">
      <c r="A35" s="56" t="s">
        <v>370</v>
      </c>
      <c r="B35" s="105">
        <v>13917</v>
      </c>
      <c r="C35" s="98">
        <v>13500</v>
      </c>
      <c r="D35" s="105" t="s">
        <v>184</v>
      </c>
      <c r="E35" s="98">
        <v>15167</v>
      </c>
      <c r="F35" s="98"/>
      <c r="G35" s="111">
        <f>AVERAGE(Table1422[[#This Row],[IQ1_2015]:[IQ1_2019]])</f>
        <v>14194.666666666666</v>
      </c>
      <c r="H35" s="100">
        <v>28625</v>
      </c>
      <c r="I35" s="100">
        <v>27833</v>
      </c>
      <c r="J35" s="100" t="s">
        <v>184</v>
      </c>
      <c r="K35" s="100">
        <v>31500</v>
      </c>
      <c r="L35" s="100"/>
      <c r="M35" s="111">
        <f>AVERAGE(Table1422[[#This Row],[IQ2_2015]:[IQ2_2019]])</f>
        <v>29319.333333333332</v>
      </c>
      <c r="N35" s="100">
        <v>37625</v>
      </c>
      <c r="O35" s="100">
        <v>39750</v>
      </c>
      <c r="P35" s="100" t="s">
        <v>184</v>
      </c>
      <c r="Q35" s="100">
        <v>51500</v>
      </c>
      <c r="R35" s="100"/>
      <c r="S35" s="116">
        <f>AVERAGE(Table1422[[#This Row],[IQ3_2015]:[IQ3_2019]])</f>
        <v>42958.333333333336</v>
      </c>
      <c r="T35" s="107">
        <v>0.78400000000000003</v>
      </c>
      <c r="U35" s="107">
        <v>0.73599999999999999</v>
      </c>
      <c r="V35" s="107">
        <v>0</v>
      </c>
      <c r="W35" s="107">
        <v>0.68799999999999994</v>
      </c>
      <c r="X35" s="107"/>
      <c r="Y35" s="117">
        <f>AVERAGE(Table1422[[#This Row],[SNAP_2015]:[SNAP_2019]])</f>
        <v>0.55200000000000005</v>
      </c>
      <c r="Z35" s="107">
        <v>0.54600000000000004</v>
      </c>
      <c r="AA35" s="107">
        <v>0.54899999999999993</v>
      </c>
      <c r="AB35" s="107">
        <v>1</v>
      </c>
      <c r="AC35" s="107">
        <v>0.44799999999999995</v>
      </c>
      <c r="AD35" s="107"/>
      <c r="AE35" s="115">
        <f>AVERAGE(Table1422[[#This Row],[Poverty_2015]:[Poverty_2019]])</f>
        <v>0.63574999999999993</v>
      </c>
      <c r="AF35" s="109">
        <v>0.188</v>
      </c>
      <c r="AG35" s="109">
        <v>0.22699999999999998</v>
      </c>
      <c r="AH35" s="109">
        <v>4.2999999999999997E-2</v>
      </c>
      <c r="AI35" s="109">
        <v>0.22500000000000001</v>
      </c>
      <c r="AJ35" s="109"/>
      <c r="AK35" s="114">
        <f>AVERAGE(Table1422[[#This Row],[Full Time Employment_2015]:[Full Time Employment_2019]])</f>
        <v>0.17074999999999999</v>
      </c>
      <c r="AL35" s="100">
        <v>100</v>
      </c>
      <c r="AM35" s="2" t="s">
        <v>505</v>
      </c>
    </row>
    <row r="36" spans="1:39" x14ac:dyDescent="0.25">
      <c r="A36" s="56" t="s">
        <v>369</v>
      </c>
      <c r="B36" s="105">
        <v>26167</v>
      </c>
      <c r="C36" s="98">
        <v>27000</v>
      </c>
      <c r="D36" s="105">
        <v>14125</v>
      </c>
      <c r="E36" s="98">
        <v>22833</v>
      </c>
      <c r="F36" s="98"/>
      <c r="G36" s="111">
        <f>AVERAGE(Table1422[[#This Row],[IQ1_2015]:[IQ1_2019]])</f>
        <v>22531.25</v>
      </c>
      <c r="H36" s="100">
        <v>42333</v>
      </c>
      <c r="I36" s="100">
        <v>38188</v>
      </c>
      <c r="J36" s="100">
        <v>28500</v>
      </c>
      <c r="K36" s="100">
        <v>34889</v>
      </c>
      <c r="L36" s="100"/>
      <c r="M36" s="111">
        <f>AVERAGE(Table1422[[#This Row],[IQ2_2015]:[IQ2_2019]])</f>
        <v>35977.5</v>
      </c>
      <c r="N36" s="100">
        <v>68000</v>
      </c>
      <c r="O36" s="100">
        <v>60900</v>
      </c>
      <c r="P36" s="100">
        <v>41750</v>
      </c>
      <c r="Q36" s="100">
        <v>54250</v>
      </c>
      <c r="R36" s="100"/>
      <c r="S36" s="116">
        <f>AVERAGE(Table1422[[#This Row],[IQ3_2015]:[IQ3_2019]])</f>
        <v>56225</v>
      </c>
      <c r="T36" s="107">
        <v>0.36899999999999999</v>
      </c>
      <c r="U36" s="107">
        <v>0.34600000000000003</v>
      </c>
      <c r="V36" s="107">
        <v>0.68799999999999994</v>
      </c>
      <c r="W36" s="107">
        <v>0.49099999999999999</v>
      </c>
      <c r="X36" s="107"/>
      <c r="Y36" s="117">
        <f>AVERAGE(Table1422[[#This Row],[SNAP_2015]:[SNAP_2019]])</f>
        <v>0.47350000000000003</v>
      </c>
      <c r="Z36" s="107">
        <v>0.24600000000000002</v>
      </c>
      <c r="AA36" s="107">
        <v>0.21100000000000002</v>
      </c>
      <c r="AB36" s="107">
        <v>0.56999999999999995</v>
      </c>
      <c r="AC36" s="107">
        <v>0.254</v>
      </c>
      <c r="AD36" s="107"/>
      <c r="AE36" s="115">
        <f>AVERAGE(Table1422[[#This Row],[Poverty_2015]:[Poverty_2019]])</f>
        <v>0.32025000000000003</v>
      </c>
      <c r="AF36" s="109">
        <v>0.36700000000000005</v>
      </c>
      <c r="AG36" s="109">
        <v>0.314</v>
      </c>
      <c r="AH36" s="109">
        <v>0.71900000000000008</v>
      </c>
      <c r="AI36" s="109">
        <v>0.255</v>
      </c>
      <c r="AJ36" s="109"/>
      <c r="AK36" s="114">
        <f>AVERAGE(Table1422[[#This Row],[Full Time Employment_2015]:[Full Time Employment_2019]])</f>
        <v>0.41375000000000006</v>
      </c>
      <c r="AL36" s="100">
        <v>59.5</v>
      </c>
      <c r="AM36" s="2" t="s">
        <v>505</v>
      </c>
    </row>
    <row r="37" spans="1:39" x14ac:dyDescent="0.25">
      <c r="A37" s="56" t="s">
        <v>126</v>
      </c>
      <c r="B37" s="105">
        <v>35382</v>
      </c>
      <c r="C37" s="98">
        <v>38038</v>
      </c>
      <c r="D37" s="105">
        <v>24500</v>
      </c>
      <c r="E37" s="98">
        <v>38333</v>
      </c>
      <c r="F37" s="98"/>
      <c r="G37" s="111">
        <f>AVERAGE(Table1422[[#This Row],[IQ1_2015]:[IQ1_2019]])</f>
        <v>34063.25</v>
      </c>
      <c r="H37" s="100">
        <v>52100</v>
      </c>
      <c r="I37" s="100">
        <v>59333</v>
      </c>
      <c r="J37" s="100">
        <v>38000</v>
      </c>
      <c r="K37" s="100">
        <v>55962</v>
      </c>
      <c r="L37" s="100"/>
      <c r="M37" s="111">
        <f>AVERAGE(Table1422[[#This Row],[IQ2_2015]:[IQ2_2019]])</f>
        <v>51348.75</v>
      </c>
      <c r="N37" s="100">
        <v>83179</v>
      </c>
      <c r="O37" s="100">
        <v>82583</v>
      </c>
      <c r="P37" s="100">
        <v>57500</v>
      </c>
      <c r="Q37" s="100">
        <v>76786</v>
      </c>
      <c r="R37" s="100"/>
      <c r="S37" s="116">
        <f>AVERAGE(Table1422[[#This Row],[IQ3_2015]:[IQ3_2019]])</f>
        <v>75012</v>
      </c>
      <c r="T37" s="107">
        <v>0.14199999999999999</v>
      </c>
      <c r="U37" s="107">
        <v>0.14000000000000001</v>
      </c>
      <c r="V37" s="107">
        <v>0.4</v>
      </c>
      <c r="W37" s="107">
        <v>0.18</v>
      </c>
      <c r="X37" s="107"/>
      <c r="Y37" s="117">
        <f>AVERAGE(Table1422[[#This Row],[SNAP_2015]:[SNAP_2019]])</f>
        <v>0.21550000000000002</v>
      </c>
      <c r="Z37" s="107">
        <v>4.9000000000000002E-2</v>
      </c>
      <c r="AA37" s="107">
        <v>5.4000000000000006E-2</v>
      </c>
      <c r="AB37" s="107">
        <v>0.23199999999999998</v>
      </c>
      <c r="AC37" s="107">
        <v>8.8000000000000009E-2</v>
      </c>
      <c r="AD37" s="107"/>
      <c r="AE37" s="115">
        <f>AVERAGE(Table1422[[#This Row],[Poverty_2015]:[Poverty_2019]])</f>
        <v>0.10575</v>
      </c>
      <c r="AF37" s="109">
        <v>0.53500000000000003</v>
      </c>
      <c r="AG37" s="109">
        <v>0.53799999999999992</v>
      </c>
      <c r="AH37" s="109">
        <v>0.47799999999999998</v>
      </c>
      <c r="AI37" s="109">
        <v>0.53</v>
      </c>
      <c r="AJ37" s="109"/>
      <c r="AK37" s="114">
        <f>AVERAGE(Table1422[[#This Row],[Full Time Employment_2015]:[Full Time Employment_2019]])</f>
        <v>0.52024999999999999</v>
      </c>
      <c r="AL37" s="100"/>
      <c r="AM37" s="2" t="s">
        <v>507</v>
      </c>
    </row>
    <row r="38" spans="1:39" x14ac:dyDescent="0.25">
      <c r="A38" s="56" t="s">
        <v>124</v>
      </c>
      <c r="B38" s="105">
        <v>38229</v>
      </c>
      <c r="C38" s="98">
        <v>37155</v>
      </c>
      <c r="D38" s="105">
        <v>36250</v>
      </c>
      <c r="E38" s="98">
        <v>36733</v>
      </c>
      <c r="F38" s="98"/>
      <c r="G38" s="111">
        <f>AVERAGE(Table1422[[#This Row],[IQ1_2015]:[IQ1_2019]])</f>
        <v>37091.75</v>
      </c>
      <c r="H38" s="100">
        <v>65588</v>
      </c>
      <c r="I38" s="100">
        <v>62188</v>
      </c>
      <c r="J38" s="100">
        <v>56250</v>
      </c>
      <c r="K38" s="100">
        <v>64300</v>
      </c>
      <c r="L38" s="100"/>
      <c r="M38" s="111">
        <f>AVERAGE(Table1422[[#This Row],[IQ2_2015]:[IQ2_2019]])</f>
        <v>62081.5</v>
      </c>
      <c r="N38" s="100">
        <v>95000</v>
      </c>
      <c r="O38" s="100">
        <v>92656</v>
      </c>
      <c r="P38" s="100">
        <v>75833</v>
      </c>
      <c r="Q38" s="100">
        <v>96444</v>
      </c>
      <c r="R38" s="100"/>
      <c r="S38" s="116">
        <f>AVERAGE(Table1422[[#This Row],[IQ3_2015]:[IQ3_2019]])</f>
        <v>89983.25</v>
      </c>
      <c r="T38" s="107">
        <v>5.7999999999999996E-2</v>
      </c>
      <c r="U38" s="107">
        <v>6.3E-2</v>
      </c>
      <c r="V38" s="107">
        <v>0.18600000000000003</v>
      </c>
      <c r="W38" s="107">
        <v>7.0999999999999994E-2</v>
      </c>
      <c r="X38" s="107"/>
      <c r="Y38" s="117">
        <f>AVERAGE(Table1422[[#This Row],[SNAP_2015]:[SNAP_2019]])</f>
        <v>9.4500000000000015E-2</v>
      </c>
      <c r="Z38" s="107">
        <v>8.1000000000000003E-2</v>
      </c>
      <c r="AA38" s="107">
        <v>8.5999999999999993E-2</v>
      </c>
      <c r="AB38" s="107">
        <v>7.2000000000000008E-2</v>
      </c>
      <c r="AC38" s="107">
        <v>6.9000000000000006E-2</v>
      </c>
      <c r="AD38" s="107"/>
      <c r="AE38" s="115">
        <f>AVERAGE(Table1422[[#This Row],[Poverty_2015]:[Poverty_2019]])</f>
        <v>7.6999999999999999E-2</v>
      </c>
      <c r="AF38" s="109">
        <v>0.54400000000000004</v>
      </c>
      <c r="AG38" s="109">
        <v>0.54700000000000004</v>
      </c>
      <c r="AH38" s="109">
        <v>0.30599999999999999</v>
      </c>
      <c r="AI38" s="109">
        <v>0.55500000000000005</v>
      </c>
      <c r="AJ38" s="109"/>
      <c r="AK38" s="114">
        <f>AVERAGE(Table1422[[#This Row],[Full Time Employment_2015]:[Full Time Employment_2019]])</f>
        <v>0.4880000000000001</v>
      </c>
      <c r="AL38" s="100"/>
      <c r="AM38" s="2" t="s">
        <v>507</v>
      </c>
    </row>
    <row r="39" spans="1:39" x14ac:dyDescent="0.25">
      <c r="A39" s="56" t="s">
        <v>104</v>
      </c>
      <c r="B39" s="105">
        <v>31700</v>
      </c>
      <c r="C39" s="98">
        <v>24167</v>
      </c>
      <c r="D39" s="105">
        <v>35603</v>
      </c>
      <c r="E39" s="98">
        <v>25750</v>
      </c>
      <c r="F39" s="98"/>
      <c r="G39" s="111">
        <f>AVERAGE(Table1422[[#This Row],[IQ1_2015]:[IQ1_2019]])</f>
        <v>29305</v>
      </c>
      <c r="H39" s="100">
        <v>44750</v>
      </c>
      <c r="I39" s="100">
        <v>40833</v>
      </c>
      <c r="J39" s="100">
        <v>61458</v>
      </c>
      <c r="K39" s="100">
        <v>42750</v>
      </c>
      <c r="L39" s="100"/>
      <c r="M39" s="111">
        <f>AVERAGE(Table1422[[#This Row],[IQ2_2015]:[IQ2_2019]])</f>
        <v>47447.75</v>
      </c>
      <c r="N39" s="100">
        <v>64000</v>
      </c>
      <c r="O39" s="100">
        <v>71250</v>
      </c>
      <c r="P39" s="100">
        <v>95441</v>
      </c>
      <c r="Q39" s="100">
        <v>83500</v>
      </c>
      <c r="R39" s="100"/>
      <c r="S39" s="116">
        <f>AVERAGE(Table1422[[#This Row],[IQ3_2015]:[IQ3_2019]])</f>
        <v>78547.75</v>
      </c>
      <c r="T39" s="107">
        <v>4.2999999999999997E-2</v>
      </c>
      <c r="U39" s="107">
        <v>0.105</v>
      </c>
      <c r="V39" s="107">
        <v>6.9000000000000006E-2</v>
      </c>
      <c r="W39" s="107">
        <v>0.14000000000000001</v>
      </c>
      <c r="X39" s="107"/>
      <c r="Y39" s="117">
        <f>AVERAGE(Table1422[[#This Row],[SNAP_2015]:[SNAP_2019]])</f>
        <v>8.9249999999999996E-2</v>
      </c>
      <c r="Z39" s="107">
        <v>8.6999999999999994E-2</v>
      </c>
      <c r="AA39" s="107">
        <v>7.400000000000001E-2</v>
      </c>
      <c r="AB39" s="107">
        <v>7.0000000000000007E-2</v>
      </c>
      <c r="AC39" s="107">
        <v>4.2999999999999997E-2</v>
      </c>
      <c r="AD39" s="107"/>
      <c r="AE39" s="115">
        <f>AVERAGE(Table1422[[#This Row],[Poverty_2015]:[Poverty_2019]])</f>
        <v>6.8500000000000005E-2</v>
      </c>
      <c r="AF39" s="109">
        <v>0.59099999999999997</v>
      </c>
      <c r="AG39" s="109">
        <v>0.56999999999999995</v>
      </c>
      <c r="AH39" s="109">
        <v>0.41200000000000003</v>
      </c>
      <c r="AI39" s="109">
        <v>0.495</v>
      </c>
      <c r="AJ39" s="109"/>
      <c r="AK39" s="114">
        <f>AVERAGE(Table1422[[#This Row],[Full Time Employment_2015]:[Full Time Employment_2019]])</f>
        <v>0.51700000000000002</v>
      </c>
      <c r="AL39" s="100"/>
      <c r="AM39" s="2" t="s">
        <v>507</v>
      </c>
    </row>
    <row r="40" spans="1:39" x14ac:dyDescent="0.25">
      <c r="A40" s="56" t="s">
        <v>53</v>
      </c>
      <c r="B40" s="105" t="s">
        <v>206</v>
      </c>
      <c r="C40" s="98">
        <v>16000</v>
      </c>
      <c r="D40" s="105">
        <v>27250</v>
      </c>
      <c r="E40" s="98">
        <v>15250</v>
      </c>
      <c r="F40" s="98"/>
      <c r="G40" s="111">
        <f>AVERAGE(Table1422[[#This Row],[IQ1_2015]:[IQ1_2019]])</f>
        <v>19500</v>
      </c>
      <c r="H40" s="100" t="s">
        <v>206</v>
      </c>
      <c r="I40" s="100">
        <v>20389</v>
      </c>
      <c r="J40" s="100">
        <v>46000</v>
      </c>
      <c r="K40" s="100">
        <v>22333</v>
      </c>
      <c r="L40" s="100"/>
      <c r="M40" s="111">
        <f>AVERAGE(Table1422[[#This Row],[IQ2_2015]:[IQ2_2019]])</f>
        <v>29574</v>
      </c>
      <c r="N40" s="100" t="s">
        <v>206</v>
      </c>
      <c r="O40" s="100" t="s">
        <v>184</v>
      </c>
      <c r="P40" s="100">
        <v>80500</v>
      </c>
      <c r="Q40" s="100">
        <v>58286</v>
      </c>
      <c r="R40" s="100"/>
      <c r="S40" s="116">
        <f>AVERAGE(Table1422[[#This Row],[IQ3_2015]:[IQ3_2019]])</f>
        <v>69393</v>
      </c>
      <c r="T40" s="107">
        <v>0.114</v>
      </c>
      <c r="U40" s="107">
        <v>9.6999999999999989E-2</v>
      </c>
      <c r="V40" s="107">
        <v>0.124</v>
      </c>
      <c r="W40" s="107">
        <v>0.156</v>
      </c>
      <c r="X40" s="107"/>
      <c r="Y40" s="117">
        <f>AVERAGE(Table1422[[#This Row],[SNAP_2015]:[SNAP_2019]])</f>
        <v>0.12275</v>
      </c>
      <c r="Z40" s="107">
        <v>8.5999999999999993E-2</v>
      </c>
      <c r="AA40" s="107">
        <v>9.6999999999999989E-2</v>
      </c>
      <c r="AB40" s="107">
        <v>4.4999999999999998E-2</v>
      </c>
      <c r="AC40" s="107">
        <v>3.1E-2</v>
      </c>
      <c r="AD40" s="107"/>
      <c r="AE40" s="115">
        <f>AVERAGE(Table1422[[#This Row],[Poverty_2015]:[Poverty_2019]])</f>
        <v>6.4750000000000002E-2</v>
      </c>
      <c r="AF40" s="109">
        <v>0.33299999999999996</v>
      </c>
      <c r="AG40" s="109">
        <v>0</v>
      </c>
      <c r="AH40" s="109">
        <v>0.375</v>
      </c>
      <c r="AI40" s="109">
        <v>0</v>
      </c>
      <c r="AJ40" s="109"/>
      <c r="AK40" s="114">
        <f>AVERAGE(Table1422[[#This Row],[Full Time Employment_2015]:[Full Time Employment_2019]])</f>
        <v>0.17699999999999999</v>
      </c>
      <c r="AL40" s="100"/>
      <c r="AM40" s="2" t="s">
        <v>507</v>
      </c>
    </row>
    <row r="41" spans="1:39" x14ac:dyDescent="0.25">
      <c r="A41" s="56" t="s">
        <v>50</v>
      </c>
      <c r="B41" s="105">
        <v>17500</v>
      </c>
      <c r="C41" s="98">
        <v>19750</v>
      </c>
      <c r="D41" s="105">
        <v>15750</v>
      </c>
      <c r="E41" s="98">
        <v>11000</v>
      </c>
      <c r="F41" s="98"/>
      <c r="G41" s="111">
        <f>AVERAGE(Table1422[[#This Row],[IQ1_2015]:[IQ1_2019]])</f>
        <v>16000</v>
      </c>
      <c r="H41" s="100">
        <v>25000</v>
      </c>
      <c r="I41" s="100">
        <v>27750</v>
      </c>
      <c r="J41" s="100">
        <v>21125</v>
      </c>
      <c r="K41" s="100">
        <v>20500</v>
      </c>
      <c r="L41" s="100"/>
      <c r="M41" s="111">
        <f>AVERAGE(Table1422[[#This Row],[IQ2_2015]:[IQ2_2019]])</f>
        <v>23593.75</v>
      </c>
      <c r="N41" s="100">
        <v>33000</v>
      </c>
      <c r="O41" s="100">
        <v>34400</v>
      </c>
      <c r="P41" s="100">
        <v>31700</v>
      </c>
      <c r="Q41" s="100">
        <v>30167</v>
      </c>
      <c r="R41" s="100"/>
      <c r="S41" s="116">
        <f>AVERAGE(Table1422[[#This Row],[IQ3_2015]:[IQ3_2019]])</f>
        <v>32316.75</v>
      </c>
      <c r="T41" s="107">
        <v>0.45700000000000002</v>
      </c>
      <c r="U41" s="107">
        <v>0.44700000000000001</v>
      </c>
      <c r="V41" s="107">
        <v>0.154</v>
      </c>
      <c r="W41" s="107">
        <v>0.48599999999999999</v>
      </c>
      <c r="X41" s="107"/>
      <c r="Y41" s="117">
        <f>AVERAGE(Table1422[[#This Row],[SNAP_2015]:[SNAP_2019]])</f>
        <v>0.38600000000000001</v>
      </c>
      <c r="Z41" s="107">
        <v>0.314</v>
      </c>
      <c r="AA41" s="107">
        <v>0.26300000000000001</v>
      </c>
      <c r="AB41" s="107">
        <v>5.0999999999999997E-2</v>
      </c>
      <c r="AC41" s="107">
        <v>0.45899999999999996</v>
      </c>
      <c r="AD41" s="107"/>
      <c r="AE41" s="115">
        <f>AVERAGE(Table1422[[#This Row],[Poverty_2015]:[Poverty_2019]])</f>
        <v>0.27174999999999999</v>
      </c>
      <c r="AF41" s="109">
        <v>0.12</v>
      </c>
      <c r="AG41" s="109">
        <v>0.14300000000000002</v>
      </c>
      <c r="AH41" s="109">
        <v>0.5</v>
      </c>
      <c r="AI41" s="109">
        <v>0.16500000000000001</v>
      </c>
      <c r="AJ41" s="109"/>
      <c r="AK41" s="114">
        <f>AVERAGE(Table1422[[#This Row],[Full Time Employment_2015]:[Full Time Employment_2019]])</f>
        <v>0.23200000000000001</v>
      </c>
      <c r="AL41" s="100"/>
      <c r="AM41" s="2" t="s">
        <v>507</v>
      </c>
    </row>
    <row r="42" spans="1:39" x14ac:dyDescent="0.25">
      <c r="A42" s="56" t="s">
        <v>368</v>
      </c>
      <c r="B42" s="105" t="s">
        <v>184</v>
      </c>
      <c r="C42" s="98" t="s">
        <v>184</v>
      </c>
      <c r="D42" s="105">
        <v>15500</v>
      </c>
      <c r="E42" s="98" t="s">
        <v>184</v>
      </c>
      <c r="F42" s="98"/>
      <c r="G42" s="111">
        <f>AVERAGE(Table1422[[#This Row],[IQ1_2015]:[IQ1_2019]])</f>
        <v>15500</v>
      </c>
      <c r="H42" s="100" t="s">
        <v>184</v>
      </c>
      <c r="I42" s="100" t="s">
        <v>184</v>
      </c>
      <c r="J42" s="100">
        <v>25167</v>
      </c>
      <c r="K42" s="100" t="s">
        <v>184</v>
      </c>
      <c r="L42" s="100"/>
      <c r="M42" s="111">
        <f>AVERAGE(Table1422[[#This Row],[IQ2_2015]:[IQ2_2019]])</f>
        <v>25167</v>
      </c>
      <c r="N42" s="100" t="s">
        <v>184</v>
      </c>
      <c r="O42" s="100" t="s">
        <v>184</v>
      </c>
      <c r="P42" s="100">
        <v>34000</v>
      </c>
      <c r="Q42" s="100" t="s">
        <v>184</v>
      </c>
      <c r="R42" s="100"/>
      <c r="S42" s="116">
        <f>AVERAGE(Table1422[[#This Row],[IQ3_2015]:[IQ3_2019]])</f>
        <v>34000</v>
      </c>
      <c r="T42" s="107">
        <v>0</v>
      </c>
      <c r="U42" s="107">
        <v>0</v>
      </c>
      <c r="V42" s="107">
        <v>0.39500000000000002</v>
      </c>
      <c r="W42" s="107">
        <v>0</v>
      </c>
      <c r="X42" s="107"/>
      <c r="Y42" s="117">
        <f>AVERAGE(Table1422[[#This Row],[SNAP_2015]:[SNAP_2019]])</f>
        <v>9.8750000000000004E-2</v>
      </c>
      <c r="Z42" s="107">
        <v>0</v>
      </c>
      <c r="AA42" s="107">
        <v>0</v>
      </c>
      <c r="AB42" s="107">
        <v>0.34200000000000003</v>
      </c>
      <c r="AC42" s="107">
        <v>0</v>
      </c>
      <c r="AD42" s="107"/>
      <c r="AE42" s="115">
        <f>AVERAGE(Table1422[[#This Row],[Poverty_2015]:[Poverty_2019]])</f>
        <v>8.5500000000000007E-2</v>
      </c>
      <c r="AF42" s="109">
        <v>0</v>
      </c>
      <c r="AG42" s="109">
        <v>0</v>
      </c>
      <c r="AH42" s="109">
        <v>0.21600000000000003</v>
      </c>
      <c r="AI42" s="109">
        <v>0</v>
      </c>
      <c r="AJ42" s="109"/>
      <c r="AK42" s="114">
        <f>AVERAGE(Table1422[[#This Row],[Full Time Employment_2015]:[Full Time Employment_2019]])</f>
        <v>5.4000000000000006E-2</v>
      </c>
      <c r="AL42" s="100"/>
      <c r="AM42" s="2" t="s">
        <v>507</v>
      </c>
    </row>
    <row r="43" spans="1:39" x14ac:dyDescent="0.25">
      <c r="A43" s="56" t="s">
        <v>367</v>
      </c>
      <c r="B43" s="105">
        <v>27000</v>
      </c>
      <c r="C43" s="98">
        <v>26917</v>
      </c>
      <c r="D43" s="105" t="s">
        <v>184</v>
      </c>
      <c r="E43" s="98">
        <v>26500</v>
      </c>
      <c r="F43" s="98"/>
      <c r="G43" s="111">
        <f>AVERAGE(Table1422[[#This Row],[IQ1_2015]:[IQ1_2019]])</f>
        <v>26805.666666666668</v>
      </c>
      <c r="H43" s="100">
        <v>46833</v>
      </c>
      <c r="I43" s="100">
        <v>44000</v>
      </c>
      <c r="J43" s="100" t="s">
        <v>184</v>
      </c>
      <c r="K43" s="100">
        <v>46000</v>
      </c>
      <c r="L43" s="100"/>
      <c r="M43" s="111">
        <f>AVERAGE(Table1422[[#This Row],[IQ2_2015]:[IQ2_2019]])</f>
        <v>45611</v>
      </c>
      <c r="N43" s="100">
        <v>65333</v>
      </c>
      <c r="O43" s="100">
        <v>61167</v>
      </c>
      <c r="P43" s="100" t="s">
        <v>184</v>
      </c>
      <c r="Q43" s="100">
        <v>68833</v>
      </c>
      <c r="R43" s="100"/>
      <c r="S43" s="116">
        <f>AVERAGE(Table1422[[#This Row],[IQ3_2015]:[IQ3_2019]])</f>
        <v>65111</v>
      </c>
      <c r="T43" s="107">
        <v>0.59099999999999997</v>
      </c>
      <c r="U43" s="107">
        <v>0.58200000000000007</v>
      </c>
      <c r="V43" s="107">
        <v>0</v>
      </c>
      <c r="W43" s="107">
        <v>0.53500000000000003</v>
      </c>
      <c r="X43" s="107"/>
      <c r="Y43" s="117">
        <f>AVERAGE(Table1422[[#This Row],[SNAP_2015]:[SNAP_2019]])</f>
        <v>0.42700000000000005</v>
      </c>
      <c r="Z43" s="107">
        <v>0.20499999999999999</v>
      </c>
      <c r="AA43" s="107">
        <v>0.16300000000000001</v>
      </c>
      <c r="AB43" s="107">
        <v>0</v>
      </c>
      <c r="AC43" s="107">
        <v>0.18600000000000003</v>
      </c>
      <c r="AD43" s="107"/>
      <c r="AE43" s="115">
        <f>AVERAGE(Table1422[[#This Row],[Poverty_2015]:[Poverty_2019]])</f>
        <v>0.13850000000000001</v>
      </c>
      <c r="AF43" s="109">
        <v>0.128</v>
      </c>
      <c r="AG43" s="109">
        <v>0.121</v>
      </c>
      <c r="AH43" s="109">
        <v>0.57100000000000006</v>
      </c>
      <c r="AI43" s="109">
        <v>0.12300000000000001</v>
      </c>
      <c r="AJ43" s="109"/>
      <c r="AK43" s="114">
        <f>AVERAGE(Table1422[[#This Row],[Full Time Employment_2015]:[Full Time Employment_2019]])</f>
        <v>0.23575000000000002</v>
      </c>
      <c r="AL43" s="100"/>
      <c r="AM43" s="2" t="s">
        <v>507</v>
      </c>
    </row>
    <row r="44" spans="1:39" x14ac:dyDescent="0.25">
      <c r="A44" s="56" t="s">
        <v>151</v>
      </c>
      <c r="B44" s="105">
        <v>39013</v>
      </c>
      <c r="C44" s="98">
        <v>45873</v>
      </c>
      <c r="D44" s="105">
        <v>26571</v>
      </c>
      <c r="E44" s="98">
        <v>49268</v>
      </c>
      <c r="F44" s="98"/>
      <c r="G44" s="111">
        <f>AVERAGE(Table1422[[#This Row],[IQ1_2015]:[IQ1_2019]])</f>
        <v>40181.25</v>
      </c>
      <c r="H44" s="100">
        <v>78467</v>
      </c>
      <c r="I44" s="100">
        <v>83017</v>
      </c>
      <c r="J44" s="100">
        <v>44500</v>
      </c>
      <c r="K44" s="100">
        <v>85809</v>
      </c>
      <c r="L44" s="100"/>
      <c r="M44" s="111">
        <f>AVERAGE(Table1422[[#This Row],[IQ2_2015]:[IQ2_2019]])</f>
        <v>72948.25</v>
      </c>
      <c r="N44" s="100">
        <v>108375</v>
      </c>
      <c r="O44" s="100">
        <v>106955</v>
      </c>
      <c r="P44" s="100">
        <v>65250</v>
      </c>
      <c r="Q44" s="100">
        <v>111351</v>
      </c>
      <c r="R44" s="100"/>
      <c r="S44" s="116">
        <f>AVERAGE(Table1422[[#This Row],[IQ3_2015]:[IQ3_2019]])</f>
        <v>97982.75</v>
      </c>
      <c r="T44" s="107">
        <v>4.7E-2</v>
      </c>
      <c r="U44" s="107">
        <v>2.8999999999999998E-2</v>
      </c>
      <c r="V44" s="107">
        <v>0.59699999999999998</v>
      </c>
      <c r="W44" s="107">
        <v>1.9E-2</v>
      </c>
      <c r="X44" s="107"/>
      <c r="Y44" s="117">
        <f>AVERAGE(Table1422[[#This Row],[SNAP_2015]:[SNAP_2019]])</f>
        <v>0.17299999999999999</v>
      </c>
      <c r="Z44" s="107">
        <v>4.2000000000000003E-2</v>
      </c>
      <c r="AA44" s="107">
        <v>3.4000000000000002E-2</v>
      </c>
      <c r="AB44" s="107">
        <v>0.156</v>
      </c>
      <c r="AC44" s="107">
        <v>5.9000000000000004E-2</v>
      </c>
      <c r="AD44" s="107"/>
      <c r="AE44" s="115">
        <f>AVERAGE(Table1422[[#This Row],[Poverty_2015]:[Poverty_2019]])</f>
        <v>7.2750000000000009E-2</v>
      </c>
      <c r="AF44" s="109">
        <v>0.65500000000000003</v>
      </c>
      <c r="AG44" s="109">
        <v>0.61699999999999999</v>
      </c>
      <c r="AH44" s="109">
        <v>8.3000000000000004E-2</v>
      </c>
      <c r="AI44" s="109">
        <v>0.58899999999999997</v>
      </c>
      <c r="AJ44" s="109"/>
      <c r="AK44" s="114">
        <f>AVERAGE(Table1422[[#This Row],[Full Time Employment_2015]:[Full Time Employment_2019]])</f>
        <v>0.48599999999999999</v>
      </c>
      <c r="AL44" s="100"/>
      <c r="AM44" s="2" t="s">
        <v>507</v>
      </c>
    </row>
    <row r="45" spans="1:39" x14ac:dyDescent="0.25">
      <c r="A45" s="56" t="s">
        <v>78</v>
      </c>
      <c r="B45" s="105" t="s">
        <v>206</v>
      </c>
      <c r="C45" s="98" t="s">
        <v>184</v>
      </c>
      <c r="D45" s="105">
        <v>48817</v>
      </c>
      <c r="E45" s="98">
        <v>22333</v>
      </c>
      <c r="F45" s="98"/>
      <c r="G45" s="111">
        <f>AVERAGE(Table1422[[#This Row],[IQ1_2015]:[IQ1_2019]])</f>
        <v>35575</v>
      </c>
      <c r="H45" s="100" t="s">
        <v>206</v>
      </c>
      <c r="I45" s="100" t="s">
        <v>184</v>
      </c>
      <c r="J45" s="100">
        <v>85561</v>
      </c>
      <c r="K45" s="100">
        <v>36333</v>
      </c>
      <c r="L45" s="100"/>
      <c r="M45" s="111">
        <f>AVERAGE(Table1422[[#This Row],[IQ2_2015]:[IQ2_2019]])</f>
        <v>60947</v>
      </c>
      <c r="N45" s="100" t="s">
        <v>206</v>
      </c>
      <c r="O45" s="100" t="s">
        <v>184</v>
      </c>
      <c r="P45" s="100">
        <v>114056</v>
      </c>
      <c r="Q45" s="100">
        <v>85500</v>
      </c>
      <c r="R45" s="100"/>
      <c r="S45" s="116">
        <f>AVERAGE(Table1422[[#This Row],[IQ3_2015]:[IQ3_2019]])</f>
        <v>99778</v>
      </c>
      <c r="T45" s="107">
        <v>0</v>
      </c>
      <c r="U45" s="107">
        <v>0</v>
      </c>
      <c r="V45" s="107">
        <v>2.1000000000000001E-2</v>
      </c>
      <c r="W45" s="107">
        <v>0</v>
      </c>
      <c r="X45" s="107"/>
      <c r="Y45" s="117">
        <f>AVERAGE(Table1422[[#This Row],[SNAP_2015]:[SNAP_2019]])</f>
        <v>5.2500000000000003E-3</v>
      </c>
      <c r="Z45" s="107">
        <v>0.33299999999999996</v>
      </c>
      <c r="AA45" s="107">
        <v>0.5</v>
      </c>
      <c r="AB45" s="107">
        <v>3.7999999999999999E-2</v>
      </c>
      <c r="AC45" s="107">
        <v>0</v>
      </c>
      <c r="AD45" s="107"/>
      <c r="AE45" s="115">
        <f>AVERAGE(Table1422[[#This Row],[Poverty_2015]:[Poverty_2019]])</f>
        <v>0.21775</v>
      </c>
      <c r="AF45" s="109">
        <v>0.41200000000000003</v>
      </c>
      <c r="AG45" s="109">
        <v>0.5</v>
      </c>
      <c r="AH45" s="109">
        <v>0.25</v>
      </c>
      <c r="AI45" s="109">
        <v>0.44400000000000001</v>
      </c>
      <c r="AJ45" s="109"/>
      <c r="AK45" s="114">
        <f>AVERAGE(Table1422[[#This Row],[Full Time Employment_2015]:[Full Time Employment_2019]])</f>
        <v>0.40149999999999997</v>
      </c>
      <c r="AL45" s="140">
        <v>90</v>
      </c>
      <c r="AM45" s="2" t="s">
        <v>507</v>
      </c>
    </row>
    <row r="46" spans="1:39" x14ac:dyDescent="0.25">
      <c r="A46" s="56" t="s">
        <v>366</v>
      </c>
      <c r="B46" s="105">
        <v>21500</v>
      </c>
      <c r="C46" s="98">
        <v>20500</v>
      </c>
      <c r="D46" s="105">
        <v>21667</v>
      </c>
      <c r="E46" s="98">
        <v>14444</v>
      </c>
      <c r="F46" s="98"/>
      <c r="G46" s="111">
        <f>AVERAGE(Table1422[[#This Row],[IQ1_2015]:[IQ1_2019]])</f>
        <v>19527.75</v>
      </c>
      <c r="H46" s="100">
        <v>33625</v>
      </c>
      <c r="I46" s="100">
        <v>35600</v>
      </c>
      <c r="J46" s="100">
        <v>61250</v>
      </c>
      <c r="K46" s="100">
        <v>31458</v>
      </c>
      <c r="L46" s="100"/>
      <c r="M46" s="111">
        <f>AVERAGE(Table1422[[#This Row],[IQ2_2015]:[IQ2_2019]])</f>
        <v>40483.25</v>
      </c>
      <c r="N46" s="100">
        <v>48625</v>
      </c>
      <c r="O46" s="100">
        <v>46833</v>
      </c>
      <c r="P46" s="100">
        <v>93750</v>
      </c>
      <c r="Q46" s="100">
        <v>44844</v>
      </c>
      <c r="R46" s="100"/>
      <c r="S46" s="116">
        <f>AVERAGE(Table1422[[#This Row],[IQ3_2015]:[IQ3_2019]])</f>
        <v>58513</v>
      </c>
      <c r="T46" s="107">
        <v>0.61099999999999999</v>
      </c>
      <c r="U46" s="107">
        <v>0.63500000000000001</v>
      </c>
      <c r="V46" s="107">
        <v>0</v>
      </c>
      <c r="W46" s="107">
        <v>0.64700000000000002</v>
      </c>
      <c r="X46" s="107"/>
      <c r="Y46" s="117">
        <f>AVERAGE(Table1422[[#This Row],[SNAP_2015]:[SNAP_2019]])</f>
        <v>0.47325</v>
      </c>
      <c r="Z46" s="107">
        <v>0.33700000000000002</v>
      </c>
      <c r="AA46" s="107">
        <v>0.34</v>
      </c>
      <c r="AB46" s="107">
        <v>0</v>
      </c>
      <c r="AC46" s="107">
        <v>0.40500000000000003</v>
      </c>
      <c r="AD46" s="107"/>
      <c r="AE46" s="115">
        <f>AVERAGE(Table1422[[#This Row],[Poverty_2015]:[Poverty_2019]])</f>
        <v>0.27050000000000002</v>
      </c>
      <c r="AF46" s="109">
        <v>0.27399999999999997</v>
      </c>
      <c r="AG46" s="109">
        <v>0.317</v>
      </c>
      <c r="AH46" s="109">
        <v>0.624</v>
      </c>
      <c r="AI46" s="109">
        <v>0.34899999999999998</v>
      </c>
      <c r="AJ46" s="109"/>
      <c r="AK46" s="114">
        <f>AVERAGE(Table1422[[#This Row],[Full Time Employment_2015]:[Full Time Employment_2019]])</f>
        <v>0.39099999999999996</v>
      </c>
      <c r="AL46" s="100">
        <v>85</v>
      </c>
      <c r="AM46" s="2" t="s">
        <v>505</v>
      </c>
    </row>
    <row r="47" spans="1:39" x14ac:dyDescent="0.25">
      <c r="A47" s="56" t="s">
        <v>95</v>
      </c>
      <c r="B47" s="105">
        <v>19667</v>
      </c>
      <c r="C47" s="98">
        <v>20688</v>
      </c>
      <c r="D47" s="105">
        <v>20375</v>
      </c>
      <c r="E47" s="98">
        <v>29375</v>
      </c>
      <c r="F47" s="98"/>
      <c r="G47" s="111">
        <f>AVERAGE(Table1422[[#This Row],[IQ1_2015]:[IQ1_2019]])</f>
        <v>22526.25</v>
      </c>
      <c r="H47" s="100">
        <v>33769</v>
      </c>
      <c r="I47" s="100">
        <v>34233</v>
      </c>
      <c r="J47" s="100">
        <v>35036</v>
      </c>
      <c r="K47" s="100">
        <v>45625</v>
      </c>
      <c r="L47" s="100"/>
      <c r="M47" s="111">
        <f>AVERAGE(Table1422[[#This Row],[IQ2_2015]:[IQ2_2019]])</f>
        <v>37165.75</v>
      </c>
      <c r="N47" s="100">
        <v>76167</v>
      </c>
      <c r="O47" s="100">
        <v>75300</v>
      </c>
      <c r="P47" s="100">
        <v>46500</v>
      </c>
      <c r="Q47" s="100">
        <v>84167</v>
      </c>
      <c r="R47" s="100"/>
      <c r="S47" s="116">
        <f>AVERAGE(Table1422[[#This Row],[IQ3_2015]:[IQ3_2019]])</f>
        <v>70533.5</v>
      </c>
      <c r="T47" s="107">
        <v>6.7000000000000004E-2</v>
      </c>
      <c r="U47" s="107">
        <v>7.2000000000000008E-2</v>
      </c>
      <c r="V47" s="107">
        <v>0.60499999999999998</v>
      </c>
      <c r="W47" s="107">
        <v>0.06</v>
      </c>
      <c r="X47" s="107"/>
      <c r="Y47" s="117">
        <f>AVERAGE(Table1422[[#This Row],[SNAP_2015]:[SNAP_2019]])</f>
        <v>0.20100000000000001</v>
      </c>
      <c r="Z47" s="107">
        <v>9.1999999999999998E-2</v>
      </c>
      <c r="AA47" s="107">
        <v>9.9000000000000005E-2</v>
      </c>
      <c r="AB47" s="107">
        <v>0.33600000000000002</v>
      </c>
      <c r="AC47" s="107">
        <v>0.05</v>
      </c>
      <c r="AD47" s="107"/>
      <c r="AE47" s="115">
        <f>AVERAGE(Table1422[[#This Row],[Poverty_2015]:[Poverty_2019]])</f>
        <v>0.14425000000000002</v>
      </c>
      <c r="AF47" s="109">
        <v>0.23800000000000002</v>
      </c>
      <c r="AG47" s="109">
        <v>0.34</v>
      </c>
      <c r="AH47" s="109" t="s">
        <v>483</v>
      </c>
      <c r="AI47" s="109">
        <v>0.35100000000000003</v>
      </c>
      <c r="AJ47" s="109"/>
      <c r="AK47" s="114">
        <f>AVERAGE(Table1422[[#This Row],[Full Time Employment_2015]:[Full Time Employment_2019]])</f>
        <v>0.3096666666666667</v>
      </c>
      <c r="AL47" s="100"/>
      <c r="AM47" s="2" t="s">
        <v>507</v>
      </c>
    </row>
    <row r="48" spans="1:39" x14ac:dyDescent="0.25">
      <c r="A48" s="56" t="s">
        <v>365</v>
      </c>
      <c r="B48" s="105" t="s">
        <v>184</v>
      </c>
      <c r="C48" s="98" t="s">
        <v>184</v>
      </c>
      <c r="D48" s="105">
        <v>25900</v>
      </c>
      <c r="E48" s="98" t="s">
        <v>184</v>
      </c>
      <c r="F48" s="98"/>
      <c r="G48" s="111">
        <f>AVERAGE(Table1422[[#This Row],[IQ1_2015]:[IQ1_2019]])</f>
        <v>25900</v>
      </c>
      <c r="H48" s="100" t="s">
        <v>184</v>
      </c>
      <c r="I48" s="100" t="s">
        <v>184</v>
      </c>
      <c r="J48" s="100">
        <v>41625</v>
      </c>
      <c r="K48" s="100" t="s">
        <v>184</v>
      </c>
      <c r="L48" s="100"/>
      <c r="M48" s="111">
        <f>AVERAGE(Table1422[[#This Row],[IQ2_2015]:[IQ2_2019]])</f>
        <v>41625</v>
      </c>
      <c r="N48" s="100" t="s">
        <v>184</v>
      </c>
      <c r="O48" s="100" t="s">
        <v>184</v>
      </c>
      <c r="P48" s="100">
        <v>79071</v>
      </c>
      <c r="Q48" s="100" t="s">
        <v>184</v>
      </c>
      <c r="R48" s="100"/>
      <c r="S48" s="116">
        <f>AVERAGE(Table1422[[#This Row],[IQ3_2015]:[IQ3_2019]])</f>
        <v>79071</v>
      </c>
      <c r="T48" s="107" t="s">
        <v>483</v>
      </c>
      <c r="U48" s="107" t="s">
        <v>483</v>
      </c>
      <c r="V48" s="107">
        <v>8.6999999999999994E-2</v>
      </c>
      <c r="W48" s="107">
        <v>0</v>
      </c>
      <c r="X48" s="107"/>
      <c r="Y48" s="117">
        <f>AVERAGE(Table1422[[#This Row],[SNAP_2015]:[SNAP_2019]])</f>
        <v>4.3499999999999997E-2</v>
      </c>
      <c r="Z48" s="107" t="s">
        <v>483</v>
      </c>
      <c r="AA48" s="107" t="s">
        <v>483</v>
      </c>
      <c r="AB48" s="107">
        <v>8.6999999999999994E-2</v>
      </c>
      <c r="AC48" s="107">
        <v>0</v>
      </c>
      <c r="AD48" s="107"/>
      <c r="AE48" s="115">
        <f>AVERAGE(Table1422[[#This Row],[Poverty_2015]:[Poverty_2019]])</f>
        <v>4.3499999999999997E-2</v>
      </c>
      <c r="AF48" s="109" t="s">
        <v>483</v>
      </c>
      <c r="AG48" s="109" t="s">
        <v>483</v>
      </c>
      <c r="AH48" s="109">
        <v>0.28800000000000003</v>
      </c>
      <c r="AI48" s="109">
        <v>1</v>
      </c>
      <c r="AJ48" s="109"/>
      <c r="AK48" s="114">
        <f>AVERAGE(Table1422[[#This Row],[Full Time Employment_2015]:[Full Time Employment_2019]])</f>
        <v>0.64400000000000002</v>
      </c>
      <c r="AL48" s="100"/>
      <c r="AM48" s="2" t="s">
        <v>507</v>
      </c>
    </row>
    <row r="49" spans="1:39" x14ac:dyDescent="0.25">
      <c r="A49" s="56" t="s">
        <v>364</v>
      </c>
      <c r="B49" s="105">
        <v>37000</v>
      </c>
      <c r="C49" s="98">
        <v>31000</v>
      </c>
      <c r="D49" s="105" t="s">
        <v>184</v>
      </c>
      <c r="E49" s="98">
        <v>36250</v>
      </c>
      <c r="F49" s="98"/>
      <c r="G49" s="111">
        <f>AVERAGE(Table1422[[#This Row],[IQ1_2015]:[IQ1_2019]])</f>
        <v>34750</v>
      </c>
      <c r="H49" s="100">
        <v>60750</v>
      </c>
      <c r="I49" s="100">
        <v>41500</v>
      </c>
      <c r="J49" s="100" t="s">
        <v>184</v>
      </c>
      <c r="K49" s="100">
        <v>43500</v>
      </c>
      <c r="L49" s="100"/>
      <c r="M49" s="111">
        <f>AVERAGE(Table1422[[#This Row],[IQ2_2015]:[IQ2_2019]])</f>
        <v>48583.333333333336</v>
      </c>
      <c r="N49" s="100">
        <v>112750</v>
      </c>
      <c r="O49" s="100">
        <v>55500</v>
      </c>
      <c r="P49" s="100" t="s">
        <v>184</v>
      </c>
      <c r="Q49" s="100">
        <v>53750</v>
      </c>
      <c r="R49" s="100"/>
      <c r="S49" s="116">
        <f>AVERAGE(Table1422[[#This Row],[IQ3_2015]:[IQ3_2019]])</f>
        <v>74000</v>
      </c>
      <c r="T49" s="107">
        <v>0</v>
      </c>
      <c r="U49" s="107">
        <v>7.0999999999999994E-2</v>
      </c>
      <c r="V49" s="107">
        <v>0</v>
      </c>
      <c r="W49" s="107">
        <v>0.08</v>
      </c>
      <c r="X49" s="107"/>
      <c r="Y49" s="117">
        <f>AVERAGE(Table1422[[#This Row],[SNAP_2015]:[SNAP_2019]])</f>
        <v>3.7749999999999999E-2</v>
      </c>
      <c r="Z49" s="107">
        <v>0</v>
      </c>
      <c r="AA49" s="107">
        <v>0</v>
      </c>
      <c r="AB49" s="107">
        <v>0</v>
      </c>
      <c r="AC49" s="107">
        <v>0.04</v>
      </c>
      <c r="AD49" s="107"/>
      <c r="AE49" s="115">
        <f>AVERAGE(Table1422[[#This Row],[Poverty_2015]:[Poverty_2019]])</f>
        <v>0.01</v>
      </c>
      <c r="AF49" s="109">
        <v>0.40399999999999997</v>
      </c>
      <c r="AG49" s="109">
        <v>0.28600000000000003</v>
      </c>
      <c r="AH49" s="109">
        <v>0.53100000000000003</v>
      </c>
      <c r="AI49" s="109">
        <v>0.191</v>
      </c>
      <c r="AJ49" s="109"/>
      <c r="AK49" s="114">
        <f>AVERAGE(Table1422[[#This Row],[Full Time Employment_2015]:[Full Time Employment_2019]])</f>
        <v>0.35300000000000004</v>
      </c>
      <c r="AL49" s="100">
        <v>75</v>
      </c>
      <c r="AM49" s="2" t="s">
        <v>513</v>
      </c>
    </row>
    <row r="50" spans="1:39" x14ac:dyDescent="0.25">
      <c r="A50" s="56" t="s">
        <v>138</v>
      </c>
      <c r="B50" s="105">
        <v>37000</v>
      </c>
      <c r="C50" s="98">
        <v>43750</v>
      </c>
      <c r="D50" s="105">
        <v>31250</v>
      </c>
      <c r="E50" s="98">
        <v>35250</v>
      </c>
      <c r="F50" s="98"/>
      <c r="G50" s="111">
        <f>AVERAGE(Table1422[[#This Row],[IQ1_2015]:[IQ1_2019]])</f>
        <v>36812.5</v>
      </c>
      <c r="H50" s="100">
        <v>79500</v>
      </c>
      <c r="I50" s="100">
        <v>78333</v>
      </c>
      <c r="J50" s="100">
        <v>43750</v>
      </c>
      <c r="K50" s="100">
        <v>48000</v>
      </c>
      <c r="L50" s="100"/>
      <c r="M50" s="111">
        <f>AVERAGE(Table1422[[#This Row],[IQ2_2015]:[IQ2_2019]])</f>
        <v>62395.75</v>
      </c>
      <c r="N50" s="100">
        <v>125500</v>
      </c>
      <c r="O50" s="100">
        <v>93750</v>
      </c>
      <c r="P50" s="100">
        <v>56250</v>
      </c>
      <c r="Q50" s="100">
        <v>84500</v>
      </c>
      <c r="R50" s="100"/>
      <c r="S50" s="116">
        <f>AVERAGE(Table1422[[#This Row],[IQ3_2015]:[IQ3_2019]])</f>
        <v>90000</v>
      </c>
      <c r="T50" s="107">
        <v>0</v>
      </c>
      <c r="U50" s="107">
        <v>0</v>
      </c>
      <c r="V50" s="107">
        <v>6.7000000000000004E-2</v>
      </c>
      <c r="W50" s="107">
        <v>0</v>
      </c>
      <c r="X50" s="107"/>
      <c r="Y50" s="117">
        <f>AVERAGE(Table1422[[#This Row],[SNAP_2015]:[SNAP_2019]])</f>
        <v>1.6750000000000001E-2</v>
      </c>
      <c r="Z50" s="107">
        <v>0</v>
      </c>
      <c r="AA50" s="107">
        <v>0.04</v>
      </c>
      <c r="AB50" s="107">
        <v>0</v>
      </c>
      <c r="AC50" s="107">
        <v>0.115</v>
      </c>
      <c r="AD50" s="107"/>
      <c r="AE50" s="115">
        <f>AVERAGE(Table1422[[#This Row],[Poverty_2015]:[Poverty_2019]])</f>
        <v>3.875E-2</v>
      </c>
      <c r="AF50" s="109">
        <v>0.255</v>
      </c>
      <c r="AG50" s="109">
        <v>0.20499999999999999</v>
      </c>
      <c r="AH50" s="109">
        <v>0.32600000000000001</v>
      </c>
      <c r="AI50" s="109">
        <v>0.20399999999999999</v>
      </c>
      <c r="AJ50" s="109"/>
      <c r="AK50" s="114">
        <f>AVERAGE(Table1422[[#This Row],[Full Time Employment_2015]:[Full Time Employment_2019]])</f>
        <v>0.2475</v>
      </c>
      <c r="AL50" s="140">
        <v>97.75</v>
      </c>
      <c r="AM50" s="2" t="s">
        <v>514</v>
      </c>
    </row>
    <row r="51" spans="1:39" x14ac:dyDescent="0.25">
      <c r="A51" s="56" t="s">
        <v>59</v>
      </c>
      <c r="B51" s="105">
        <v>18750</v>
      </c>
      <c r="C51" s="98">
        <v>20500</v>
      </c>
      <c r="D51" s="105">
        <v>43000</v>
      </c>
      <c r="E51" s="98">
        <v>17000</v>
      </c>
      <c r="F51" s="98"/>
      <c r="G51" s="111">
        <f>AVERAGE(Table1422[[#This Row],[IQ1_2015]:[IQ1_2019]])</f>
        <v>24812.5</v>
      </c>
      <c r="H51" s="100">
        <v>36875</v>
      </c>
      <c r="I51" s="100">
        <v>35200</v>
      </c>
      <c r="J51" s="100">
        <v>80500</v>
      </c>
      <c r="K51" s="100">
        <v>30167</v>
      </c>
      <c r="L51" s="100"/>
      <c r="M51" s="111">
        <f>AVERAGE(Table1422[[#This Row],[IQ2_2015]:[IQ2_2019]])</f>
        <v>45685.5</v>
      </c>
      <c r="N51" s="100">
        <v>53333</v>
      </c>
      <c r="O51" s="100">
        <v>44000</v>
      </c>
      <c r="P51" s="100">
        <v>97000</v>
      </c>
      <c r="Q51" s="100">
        <v>34750</v>
      </c>
      <c r="R51" s="100"/>
      <c r="S51" s="116">
        <f>AVERAGE(Table1422[[#This Row],[IQ3_2015]:[IQ3_2019]])</f>
        <v>57270.75</v>
      </c>
      <c r="T51" s="107">
        <v>0.2</v>
      </c>
      <c r="U51" s="107">
        <v>0.32299999999999995</v>
      </c>
      <c r="V51" s="107">
        <v>0</v>
      </c>
      <c r="W51" s="107">
        <v>0.30399999999999999</v>
      </c>
      <c r="X51" s="107"/>
      <c r="Y51" s="117">
        <f>AVERAGE(Table1422[[#This Row],[SNAP_2015]:[SNAP_2019]])</f>
        <v>0.20674999999999999</v>
      </c>
      <c r="Z51" s="107">
        <v>0.16699999999999998</v>
      </c>
      <c r="AA51" s="107">
        <v>9.6999999999999989E-2</v>
      </c>
      <c r="AB51" s="107">
        <v>0.115</v>
      </c>
      <c r="AC51" s="107">
        <v>0.13</v>
      </c>
      <c r="AD51" s="107"/>
      <c r="AE51" s="115">
        <f>AVERAGE(Table1422[[#This Row],[Poverty_2015]:[Poverty_2019]])</f>
        <v>0.12724999999999997</v>
      </c>
      <c r="AF51" s="109">
        <v>0.44900000000000001</v>
      </c>
      <c r="AG51" s="109">
        <v>0.38799999999999996</v>
      </c>
      <c r="AH51" s="109" t="s">
        <v>483</v>
      </c>
      <c r="AI51" s="109">
        <v>0.29399999999999998</v>
      </c>
      <c r="AJ51" s="109"/>
      <c r="AK51" s="114">
        <f>AVERAGE(Table1422[[#This Row],[Full Time Employment_2015]:[Full Time Employment_2019]])</f>
        <v>0.377</v>
      </c>
      <c r="AL51" s="100">
        <v>85</v>
      </c>
      <c r="AM51" s="2" t="s">
        <v>505</v>
      </c>
    </row>
    <row r="52" spans="1:39" x14ac:dyDescent="0.25">
      <c r="A52" s="56" t="s">
        <v>363</v>
      </c>
      <c r="B52" s="105" t="s">
        <v>184</v>
      </c>
      <c r="C52" s="98" t="s">
        <v>184</v>
      </c>
      <c r="D52" s="105">
        <v>17000</v>
      </c>
      <c r="E52" s="98" t="s">
        <v>184</v>
      </c>
      <c r="F52" s="98"/>
      <c r="G52" s="111">
        <f>AVERAGE(Table1422[[#This Row],[IQ1_2015]:[IQ1_2019]])</f>
        <v>17000</v>
      </c>
      <c r="H52" s="100" t="s">
        <v>184</v>
      </c>
      <c r="I52" s="100" t="s">
        <v>184</v>
      </c>
      <c r="J52" s="100">
        <v>27000</v>
      </c>
      <c r="K52" s="100" t="s">
        <v>184</v>
      </c>
      <c r="L52" s="100"/>
      <c r="M52" s="111">
        <f>AVERAGE(Table1422[[#This Row],[IQ2_2015]:[IQ2_2019]])</f>
        <v>27000</v>
      </c>
      <c r="N52" s="100" t="s">
        <v>184</v>
      </c>
      <c r="O52" s="100" t="s">
        <v>184</v>
      </c>
      <c r="P52" s="100">
        <v>34250</v>
      </c>
      <c r="Q52" s="100" t="s">
        <v>184</v>
      </c>
      <c r="R52" s="100"/>
      <c r="S52" s="116">
        <f>AVERAGE(Table1422[[#This Row],[IQ3_2015]:[IQ3_2019]])</f>
        <v>34250</v>
      </c>
      <c r="T52" s="107">
        <v>0</v>
      </c>
      <c r="U52" s="107" t="s">
        <v>483</v>
      </c>
      <c r="V52" s="107">
        <v>0.33299999999999996</v>
      </c>
      <c r="W52" s="107" t="s">
        <v>483</v>
      </c>
      <c r="X52" s="107"/>
      <c r="Y52" s="117">
        <f>AVERAGE(Table1422[[#This Row],[SNAP_2015]:[SNAP_2019]])</f>
        <v>0.16649999999999998</v>
      </c>
      <c r="Z52" s="107">
        <v>0</v>
      </c>
      <c r="AA52" s="107" t="s">
        <v>483</v>
      </c>
      <c r="AB52" s="107">
        <v>0.16699999999999998</v>
      </c>
      <c r="AC52" s="107" t="s">
        <v>483</v>
      </c>
      <c r="AD52" s="107"/>
      <c r="AE52" s="115">
        <f>AVERAGE(Table1422[[#This Row],[Poverty_2015]:[Poverty_2019]])</f>
        <v>8.3499999999999991E-2</v>
      </c>
      <c r="AF52" s="109">
        <v>0</v>
      </c>
      <c r="AG52" s="109" t="s">
        <v>483</v>
      </c>
      <c r="AH52" s="109">
        <v>0.61799999999999999</v>
      </c>
      <c r="AI52" s="109" t="s">
        <v>483</v>
      </c>
      <c r="AJ52" s="109"/>
      <c r="AK52" s="114">
        <f>AVERAGE(Table1422[[#This Row],[Full Time Employment_2015]:[Full Time Employment_2019]])</f>
        <v>0.309</v>
      </c>
      <c r="AL52" s="100"/>
      <c r="AM52" s="2" t="s">
        <v>507</v>
      </c>
    </row>
    <row r="53" spans="1:39" x14ac:dyDescent="0.25">
      <c r="A53" s="56" t="s">
        <v>362</v>
      </c>
      <c r="B53" s="105" t="s">
        <v>184</v>
      </c>
      <c r="C53" s="98" t="s">
        <v>184</v>
      </c>
      <c r="D53" s="105" t="s">
        <v>184</v>
      </c>
      <c r="E53" s="98" t="s">
        <v>184</v>
      </c>
      <c r="F53" s="98"/>
      <c r="G53" s="111" t="e">
        <f>AVERAGE(Table1422[[#This Row],[IQ1_2015]:[IQ1_2019]])</f>
        <v>#DIV/0!</v>
      </c>
      <c r="H53" s="100" t="s">
        <v>184</v>
      </c>
      <c r="I53" s="100" t="s">
        <v>184</v>
      </c>
      <c r="J53" s="100" t="s">
        <v>184</v>
      </c>
      <c r="K53" s="100" t="s">
        <v>184</v>
      </c>
      <c r="L53" s="100"/>
      <c r="M53" s="111" t="e">
        <f>AVERAGE(Table1422[[#This Row],[IQ2_2015]:[IQ2_2019]])</f>
        <v>#DIV/0!</v>
      </c>
      <c r="N53" s="100" t="s">
        <v>184</v>
      </c>
      <c r="O53" s="100" t="s">
        <v>184</v>
      </c>
      <c r="P53" s="100" t="s">
        <v>184</v>
      </c>
      <c r="Q53" s="100" t="s">
        <v>184</v>
      </c>
      <c r="R53" s="100"/>
      <c r="S53" s="116" t="e">
        <f>AVERAGE(Table1422[[#This Row],[IQ3_2015]:[IQ3_2019]])</f>
        <v>#DIV/0!</v>
      </c>
      <c r="T53" s="107" t="s">
        <v>483</v>
      </c>
      <c r="U53" s="107" t="s">
        <v>483</v>
      </c>
      <c r="V53" s="107" t="s">
        <v>483</v>
      </c>
      <c r="W53" s="107" t="s">
        <v>483</v>
      </c>
      <c r="X53" s="107"/>
      <c r="Y53" s="117" t="e">
        <f>AVERAGE(Table1422[[#This Row],[SNAP_2015]:[SNAP_2019]])</f>
        <v>#DIV/0!</v>
      </c>
      <c r="Z53" s="107" t="s">
        <v>483</v>
      </c>
      <c r="AA53" s="107" t="s">
        <v>483</v>
      </c>
      <c r="AB53" s="107" t="s">
        <v>483</v>
      </c>
      <c r="AC53" s="107" t="s">
        <v>483</v>
      </c>
      <c r="AD53" s="107"/>
      <c r="AE53" s="115" t="e">
        <f>AVERAGE(Table1422[[#This Row],[Poverty_2015]:[Poverty_2019]])</f>
        <v>#DIV/0!</v>
      </c>
      <c r="AF53" s="109" t="s">
        <v>483</v>
      </c>
      <c r="AG53" s="109" t="s">
        <v>483</v>
      </c>
      <c r="AH53" s="109">
        <v>0.222</v>
      </c>
      <c r="AI53" s="109" t="s">
        <v>483</v>
      </c>
      <c r="AJ53" s="109"/>
      <c r="AK53" s="114">
        <f>AVERAGE(Table1422[[#This Row],[Full Time Employment_2015]:[Full Time Employment_2019]])</f>
        <v>0.222</v>
      </c>
      <c r="AL53" s="100"/>
      <c r="AM53" s="2" t="s">
        <v>507</v>
      </c>
    </row>
    <row r="54" spans="1:39" x14ac:dyDescent="0.25">
      <c r="A54" s="56" t="s">
        <v>48</v>
      </c>
      <c r="B54" s="105" t="s">
        <v>206</v>
      </c>
      <c r="C54" s="98" t="s">
        <v>184</v>
      </c>
      <c r="D54" s="105" t="s">
        <v>184</v>
      </c>
      <c r="E54" s="98">
        <v>15500</v>
      </c>
      <c r="F54" s="98"/>
      <c r="G54" s="111">
        <f>AVERAGE(Table1422[[#This Row],[IQ1_2015]:[IQ1_2019]])</f>
        <v>15500</v>
      </c>
      <c r="H54" s="100" t="s">
        <v>206</v>
      </c>
      <c r="I54" s="100" t="s">
        <v>184</v>
      </c>
      <c r="J54" s="100" t="s">
        <v>184</v>
      </c>
      <c r="K54" s="100">
        <v>28250</v>
      </c>
      <c r="L54" s="100"/>
      <c r="M54" s="111">
        <f>AVERAGE(Table1422[[#This Row],[IQ2_2015]:[IQ2_2019]])</f>
        <v>28250</v>
      </c>
      <c r="N54" s="100" t="s">
        <v>206</v>
      </c>
      <c r="O54" s="100">
        <v>73250</v>
      </c>
      <c r="P54" s="100" t="s">
        <v>184</v>
      </c>
      <c r="Q54" s="100">
        <v>52000</v>
      </c>
      <c r="R54" s="100"/>
      <c r="S54" s="116">
        <f>AVERAGE(Table1422[[#This Row],[IQ3_2015]:[IQ3_2019]])</f>
        <v>62625</v>
      </c>
      <c r="T54" s="107">
        <v>0.11800000000000001</v>
      </c>
      <c r="U54" s="107">
        <v>0.125</v>
      </c>
      <c r="V54" s="107" t="s">
        <v>483</v>
      </c>
      <c r="W54" s="107">
        <v>0.21100000000000002</v>
      </c>
      <c r="X54" s="107"/>
      <c r="Y54" s="117">
        <f>AVERAGE(Table1422[[#This Row],[SNAP_2015]:[SNAP_2019]])</f>
        <v>0.15133333333333335</v>
      </c>
      <c r="Z54" s="107">
        <v>0.23499999999999999</v>
      </c>
      <c r="AA54" s="107">
        <v>0.125</v>
      </c>
      <c r="AB54" s="107" t="s">
        <v>483</v>
      </c>
      <c r="AC54" s="107">
        <v>0.21100000000000002</v>
      </c>
      <c r="AD54" s="107"/>
      <c r="AE54" s="115">
        <f>AVERAGE(Table1422[[#This Row],[Poverty_2015]:[Poverty_2019]])</f>
        <v>0.19033333333333333</v>
      </c>
      <c r="AF54" s="109">
        <v>0.23300000000000001</v>
      </c>
      <c r="AG54" s="109">
        <v>0.25</v>
      </c>
      <c r="AH54" s="109">
        <v>0.32100000000000001</v>
      </c>
      <c r="AI54" s="109">
        <v>0.17499999999999999</v>
      </c>
      <c r="AJ54" s="109"/>
      <c r="AK54" s="114">
        <f>AVERAGE(Table1422[[#This Row],[Full Time Employment_2015]:[Full Time Employment_2019]])</f>
        <v>0.24475000000000002</v>
      </c>
      <c r="AL54" s="100"/>
      <c r="AM54" s="2" t="s">
        <v>507</v>
      </c>
    </row>
    <row r="55" spans="1:39" x14ac:dyDescent="0.25">
      <c r="A55" s="56" t="s">
        <v>36</v>
      </c>
      <c r="B55" s="105" t="s">
        <v>206</v>
      </c>
      <c r="C55" s="98">
        <v>12912</v>
      </c>
      <c r="D55" s="105">
        <v>14800</v>
      </c>
      <c r="E55" s="98">
        <v>15140</v>
      </c>
      <c r="F55" s="98"/>
      <c r="G55" s="111">
        <f>AVERAGE(Table1422[[#This Row],[IQ1_2015]:[IQ1_2019]])</f>
        <v>14284</v>
      </c>
      <c r="H55" s="100" t="s">
        <v>206</v>
      </c>
      <c r="I55" s="100">
        <v>14059</v>
      </c>
      <c r="J55" s="100">
        <v>27625</v>
      </c>
      <c r="K55" s="100">
        <v>15980</v>
      </c>
      <c r="L55" s="100"/>
      <c r="M55" s="111">
        <f>AVERAGE(Table1422[[#This Row],[IQ2_2015]:[IQ2_2019]])</f>
        <v>19221.333333333332</v>
      </c>
      <c r="N55" s="100" t="s">
        <v>206</v>
      </c>
      <c r="O55" s="100">
        <v>31750</v>
      </c>
      <c r="P55" s="100">
        <v>73167</v>
      </c>
      <c r="Q55" s="100">
        <v>16820</v>
      </c>
      <c r="R55" s="100"/>
      <c r="S55" s="116">
        <f>AVERAGE(Table1422[[#This Row],[IQ3_2015]:[IQ3_2019]])</f>
        <v>40579</v>
      </c>
      <c r="T55" s="107">
        <v>0.47399999999999998</v>
      </c>
      <c r="U55" s="107">
        <v>0.51300000000000001</v>
      </c>
      <c r="V55" s="107">
        <v>0.17399999999999999</v>
      </c>
      <c r="W55" s="107">
        <v>0.71400000000000008</v>
      </c>
      <c r="X55" s="107"/>
      <c r="Y55" s="117">
        <f>AVERAGE(Table1422[[#This Row],[SNAP_2015]:[SNAP_2019]])</f>
        <v>0.46875</v>
      </c>
      <c r="Z55" s="107">
        <v>0.105</v>
      </c>
      <c r="AA55" s="107">
        <v>0.128</v>
      </c>
      <c r="AB55" s="107">
        <v>0.17399999999999999</v>
      </c>
      <c r="AC55" s="107">
        <v>0.16699999999999998</v>
      </c>
      <c r="AD55" s="107"/>
      <c r="AE55" s="115">
        <f>AVERAGE(Table1422[[#This Row],[Poverty_2015]:[Poverty_2019]])</f>
        <v>0.14349999999999999</v>
      </c>
      <c r="AF55" s="109">
        <v>0.5</v>
      </c>
      <c r="AG55" s="109">
        <v>0.57100000000000006</v>
      </c>
      <c r="AH55" s="109">
        <v>0.32200000000000001</v>
      </c>
      <c r="AI55" s="109">
        <v>0.81299999999999994</v>
      </c>
      <c r="AJ55" s="109"/>
      <c r="AK55" s="114">
        <f>AVERAGE(Table1422[[#This Row],[Full Time Employment_2015]:[Full Time Employment_2019]])</f>
        <v>0.5515000000000001</v>
      </c>
      <c r="AL55" s="100"/>
      <c r="AM55" s="2" t="s">
        <v>507</v>
      </c>
    </row>
    <row r="56" spans="1:39" x14ac:dyDescent="0.25">
      <c r="A56" s="56" t="s">
        <v>361</v>
      </c>
      <c r="B56" s="105">
        <v>11500</v>
      </c>
      <c r="C56" s="98">
        <v>8500</v>
      </c>
      <c r="D56" s="105">
        <v>12775</v>
      </c>
      <c r="E56" s="98">
        <v>12000</v>
      </c>
      <c r="F56" s="98"/>
      <c r="G56" s="111">
        <f>AVERAGE(Table1422[[#This Row],[IQ1_2015]:[IQ1_2019]])</f>
        <v>11193.75</v>
      </c>
      <c r="H56" s="100">
        <v>36750</v>
      </c>
      <c r="I56" s="100">
        <v>19500</v>
      </c>
      <c r="J56" s="100">
        <v>13800</v>
      </c>
      <c r="K56" s="100">
        <v>30750</v>
      </c>
      <c r="L56" s="100"/>
      <c r="M56" s="111">
        <f>AVERAGE(Table1422[[#This Row],[IQ2_2015]:[IQ2_2019]])</f>
        <v>25200</v>
      </c>
      <c r="N56" s="100">
        <v>47167</v>
      </c>
      <c r="O56" s="100">
        <v>40500</v>
      </c>
      <c r="P56" s="100">
        <v>14825</v>
      </c>
      <c r="Q56" s="100">
        <v>43000</v>
      </c>
      <c r="R56" s="100"/>
      <c r="S56" s="116">
        <f>AVERAGE(Table1422[[#This Row],[IQ3_2015]:[IQ3_2019]])</f>
        <v>36373</v>
      </c>
      <c r="T56" s="107">
        <v>0.51600000000000001</v>
      </c>
      <c r="U56" s="107">
        <v>0.55200000000000005</v>
      </c>
      <c r="V56" s="107">
        <v>0.63400000000000001</v>
      </c>
      <c r="W56" s="107">
        <v>0.5</v>
      </c>
      <c r="X56" s="107"/>
      <c r="Y56" s="117">
        <f>AVERAGE(Table1422[[#This Row],[SNAP_2015]:[SNAP_2019]])</f>
        <v>0.55049999999999999</v>
      </c>
      <c r="Z56" s="107">
        <v>0.41899999999999998</v>
      </c>
      <c r="AA56" s="107">
        <v>0.44799999999999995</v>
      </c>
      <c r="AB56" s="107">
        <v>0.14599999999999999</v>
      </c>
      <c r="AC56" s="107">
        <v>0.441</v>
      </c>
      <c r="AD56" s="107"/>
      <c r="AE56" s="115">
        <f>AVERAGE(Table1422[[#This Row],[Poverty_2015]:[Poverty_2019]])</f>
        <v>0.36349999999999999</v>
      </c>
      <c r="AF56" s="109">
        <v>0.16899999999999998</v>
      </c>
      <c r="AG56" s="109">
        <v>3.6000000000000004E-2</v>
      </c>
      <c r="AH56" s="109">
        <v>0</v>
      </c>
      <c r="AI56" s="109">
        <v>0</v>
      </c>
      <c r="AJ56" s="109"/>
      <c r="AK56" s="114">
        <f>AVERAGE(Table1422[[#This Row],[Full Time Employment_2015]:[Full Time Employment_2019]])</f>
        <v>5.1249999999999997E-2</v>
      </c>
      <c r="AL56" s="100">
        <v>130</v>
      </c>
      <c r="AM56" s="2" t="s">
        <v>505</v>
      </c>
    </row>
    <row r="57" spans="1:39" x14ac:dyDescent="0.25">
      <c r="A57" s="56" t="s">
        <v>26</v>
      </c>
      <c r="B57" s="105" t="s">
        <v>206</v>
      </c>
      <c r="C57" s="98">
        <v>9750</v>
      </c>
      <c r="D57" s="105">
        <v>7500</v>
      </c>
      <c r="E57" s="98">
        <v>10000</v>
      </c>
      <c r="F57" s="98"/>
      <c r="G57" s="111">
        <f>AVERAGE(Table1422[[#This Row],[IQ1_2015]:[IQ1_2019]])</f>
        <v>9083.3333333333339</v>
      </c>
      <c r="H57" s="100" t="s">
        <v>206</v>
      </c>
      <c r="I57" s="100">
        <v>15083</v>
      </c>
      <c r="J57" s="100">
        <v>31250</v>
      </c>
      <c r="K57" s="100">
        <v>15000</v>
      </c>
      <c r="L57" s="100"/>
      <c r="M57" s="111">
        <f>AVERAGE(Table1422[[#This Row],[IQ2_2015]:[IQ2_2019]])</f>
        <v>20444.333333333332</v>
      </c>
      <c r="N57" s="100" t="s">
        <v>206</v>
      </c>
      <c r="O57" s="100" t="s">
        <v>184</v>
      </c>
      <c r="P57" s="100">
        <v>41667</v>
      </c>
      <c r="Q57" s="100">
        <v>30000</v>
      </c>
      <c r="R57" s="100"/>
      <c r="S57" s="116">
        <f>AVERAGE(Table1422[[#This Row],[IQ3_2015]:[IQ3_2019]])</f>
        <v>35833.5</v>
      </c>
      <c r="T57" s="107">
        <v>0.71099999999999997</v>
      </c>
      <c r="U57" s="107">
        <v>0.65799999999999992</v>
      </c>
      <c r="V57" s="107">
        <v>0.56700000000000006</v>
      </c>
      <c r="W57" s="107">
        <v>0.56000000000000005</v>
      </c>
      <c r="X57" s="107"/>
      <c r="Y57" s="117">
        <f>AVERAGE(Table1422[[#This Row],[SNAP_2015]:[SNAP_2019]])</f>
        <v>0.624</v>
      </c>
      <c r="Z57" s="107">
        <v>0.55600000000000005</v>
      </c>
      <c r="AA57" s="107">
        <v>0.57899999999999996</v>
      </c>
      <c r="AB57" s="107">
        <v>0.433</v>
      </c>
      <c r="AC57" s="107">
        <v>0.6</v>
      </c>
      <c r="AD57" s="107"/>
      <c r="AE57" s="115">
        <f>AVERAGE(Table1422[[#This Row],[Poverty_2015]:[Poverty_2019]])</f>
        <v>0.54200000000000004</v>
      </c>
      <c r="AF57" s="109">
        <v>0.11800000000000001</v>
      </c>
      <c r="AG57" s="109">
        <v>0.122</v>
      </c>
      <c r="AH57" s="109">
        <v>0.36899999999999999</v>
      </c>
      <c r="AI57" s="109">
        <v>0.154</v>
      </c>
      <c r="AJ57" s="109"/>
      <c r="AK57" s="114">
        <f>AVERAGE(Table1422[[#This Row],[Full Time Employment_2015]:[Full Time Employment_2019]])</f>
        <v>0.19075</v>
      </c>
      <c r="AL57" s="100"/>
      <c r="AM57" s="2" t="s">
        <v>507</v>
      </c>
    </row>
    <row r="58" spans="1:39" x14ac:dyDescent="0.25">
      <c r="A58" s="56" t="s">
        <v>97</v>
      </c>
      <c r="B58" s="105" t="s">
        <v>206</v>
      </c>
      <c r="C58" s="98">
        <v>25667</v>
      </c>
      <c r="D58" s="105">
        <v>10750</v>
      </c>
      <c r="E58" s="98">
        <v>30125</v>
      </c>
      <c r="F58" s="98"/>
      <c r="G58" s="111">
        <f>AVERAGE(Table1422[[#This Row],[IQ1_2015]:[IQ1_2019]])</f>
        <v>22180.666666666668</v>
      </c>
      <c r="H58" s="100" t="s">
        <v>206</v>
      </c>
      <c r="I58" s="100">
        <v>38944</v>
      </c>
      <c r="J58" s="100">
        <v>15722</v>
      </c>
      <c r="K58" s="100">
        <v>41033</v>
      </c>
      <c r="L58" s="100"/>
      <c r="M58" s="111">
        <f>AVERAGE(Table1422[[#This Row],[IQ2_2015]:[IQ2_2019]])</f>
        <v>31899.666666666668</v>
      </c>
      <c r="N58" s="100" t="s">
        <v>206</v>
      </c>
      <c r="O58" s="100" t="s">
        <v>184</v>
      </c>
      <c r="P58" s="100">
        <v>19250</v>
      </c>
      <c r="Q58" s="100">
        <v>50571</v>
      </c>
      <c r="R58" s="100"/>
      <c r="S58" s="116">
        <f>AVERAGE(Table1422[[#This Row],[IQ3_2015]:[IQ3_2019]])</f>
        <v>34910.5</v>
      </c>
      <c r="T58" s="107">
        <v>0.16699999999999998</v>
      </c>
      <c r="U58" s="107">
        <v>0.09</v>
      </c>
      <c r="V58" s="107">
        <v>0.69200000000000006</v>
      </c>
      <c r="W58" s="107">
        <v>3.1E-2</v>
      </c>
      <c r="X58" s="107"/>
      <c r="Y58" s="117">
        <f>AVERAGE(Table1422[[#This Row],[SNAP_2015]:[SNAP_2019]])</f>
        <v>0.24500000000000002</v>
      </c>
      <c r="Z58" s="107">
        <v>0.106</v>
      </c>
      <c r="AA58" s="107">
        <v>5.5999999999999994E-2</v>
      </c>
      <c r="AB58" s="107">
        <v>0.6409999999999999</v>
      </c>
      <c r="AC58" s="107">
        <v>0.10400000000000001</v>
      </c>
      <c r="AD58" s="107"/>
      <c r="AE58" s="115">
        <f>AVERAGE(Table1422[[#This Row],[Poverty_2015]:[Poverty_2019]])</f>
        <v>0.22674999999999998</v>
      </c>
      <c r="AF58" s="109">
        <v>0.64400000000000002</v>
      </c>
      <c r="AG58" s="109">
        <v>0.63900000000000001</v>
      </c>
      <c r="AH58" s="109">
        <v>0.46</v>
      </c>
      <c r="AI58" s="109">
        <v>0.48700000000000004</v>
      </c>
      <c r="AJ58" s="109"/>
      <c r="AK58" s="114">
        <f>AVERAGE(Table1422[[#This Row],[Full Time Employment_2015]:[Full Time Employment_2019]])</f>
        <v>0.5575</v>
      </c>
      <c r="AL58" s="100"/>
      <c r="AM58" s="2" t="s">
        <v>507</v>
      </c>
    </row>
    <row r="59" spans="1:39" x14ac:dyDescent="0.25">
      <c r="A59" s="56" t="s">
        <v>360</v>
      </c>
      <c r="B59" s="105">
        <v>15250</v>
      </c>
      <c r="C59" s="98">
        <v>13750</v>
      </c>
      <c r="D59" s="105">
        <v>26375</v>
      </c>
      <c r="E59" s="98">
        <v>6167</v>
      </c>
      <c r="F59" s="98"/>
      <c r="G59" s="111">
        <f>AVERAGE(Table1422[[#This Row],[IQ1_2015]:[IQ1_2019]])</f>
        <v>15385.5</v>
      </c>
      <c r="H59" s="100">
        <v>21000</v>
      </c>
      <c r="I59" s="100">
        <v>20000</v>
      </c>
      <c r="J59" s="100">
        <v>40552</v>
      </c>
      <c r="K59" s="100">
        <v>17250</v>
      </c>
      <c r="L59" s="100"/>
      <c r="M59" s="111">
        <f>AVERAGE(Table1422[[#This Row],[IQ2_2015]:[IQ2_2019]])</f>
        <v>24700.5</v>
      </c>
      <c r="N59" s="100">
        <v>27167</v>
      </c>
      <c r="O59" s="100">
        <v>25833</v>
      </c>
      <c r="P59" s="100">
        <v>42121</v>
      </c>
      <c r="Q59" s="100">
        <v>27750</v>
      </c>
      <c r="R59" s="100"/>
      <c r="S59" s="116">
        <f>AVERAGE(Table1422[[#This Row],[IQ3_2015]:[IQ3_2019]])</f>
        <v>30717.75</v>
      </c>
      <c r="T59" s="107">
        <v>0.125</v>
      </c>
      <c r="U59" s="107">
        <v>0.13300000000000001</v>
      </c>
      <c r="V59" s="107">
        <v>3.3000000000000002E-2</v>
      </c>
      <c r="W59" s="107">
        <v>0.35299999999999998</v>
      </c>
      <c r="X59" s="107"/>
      <c r="Y59" s="117">
        <f>AVERAGE(Table1422[[#This Row],[SNAP_2015]:[SNAP_2019]])</f>
        <v>0.161</v>
      </c>
      <c r="Z59" s="107">
        <v>0.5</v>
      </c>
      <c r="AA59" s="107">
        <v>0.53299999999999992</v>
      </c>
      <c r="AB59" s="107">
        <v>0.11</v>
      </c>
      <c r="AC59" s="107">
        <v>0.47100000000000003</v>
      </c>
      <c r="AD59" s="107"/>
      <c r="AE59" s="115">
        <f>AVERAGE(Table1422[[#This Row],[Poverty_2015]:[Poverty_2019]])</f>
        <v>0.40350000000000003</v>
      </c>
      <c r="AF59" s="109">
        <v>0.107</v>
      </c>
      <c r="AG59" s="109">
        <v>0.12</v>
      </c>
      <c r="AH59" s="109">
        <v>0.35700000000000004</v>
      </c>
      <c r="AI59" s="109">
        <v>9.0999999999999998E-2</v>
      </c>
      <c r="AJ59" s="109"/>
      <c r="AK59" s="114">
        <f>AVERAGE(Table1422[[#This Row],[Full Time Employment_2015]:[Full Time Employment_2019]])</f>
        <v>0.16875000000000001</v>
      </c>
      <c r="AL59" s="100"/>
      <c r="AM59" s="2" t="s">
        <v>515</v>
      </c>
    </row>
    <row r="60" spans="1:39" x14ac:dyDescent="0.25">
      <c r="A60" s="56" t="s">
        <v>359</v>
      </c>
      <c r="B60" s="105">
        <v>22875</v>
      </c>
      <c r="C60" s="98" t="s">
        <v>184</v>
      </c>
      <c r="D60" s="105">
        <v>7125</v>
      </c>
      <c r="E60" s="98">
        <v>25625</v>
      </c>
      <c r="F60" s="98"/>
      <c r="G60" s="111">
        <f>AVERAGE(Table1422[[#This Row],[IQ1_2015]:[IQ1_2019]])</f>
        <v>18541.666666666668</v>
      </c>
      <c r="H60" s="100">
        <v>38250</v>
      </c>
      <c r="I60" s="100">
        <v>34200</v>
      </c>
      <c r="J60" s="100">
        <v>18167</v>
      </c>
      <c r="K60" s="100">
        <v>41250</v>
      </c>
      <c r="L60" s="100"/>
      <c r="M60" s="111">
        <f>AVERAGE(Table1422[[#This Row],[IQ2_2015]:[IQ2_2019]])</f>
        <v>32966.75</v>
      </c>
      <c r="N60" s="100">
        <v>60400</v>
      </c>
      <c r="O60" s="100">
        <v>61654</v>
      </c>
      <c r="P60" s="100">
        <v>29000</v>
      </c>
      <c r="Q60" s="100">
        <v>64500</v>
      </c>
      <c r="R60" s="100"/>
      <c r="S60" s="116">
        <f>AVERAGE(Table1422[[#This Row],[IQ3_2015]:[IQ3_2019]])</f>
        <v>53888.5</v>
      </c>
      <c r="T60" s="107">
        <v>7.6999999999999999E-2</v>
      </c>
      <c r="U60" s="107">
        <v>9.9000000000000005E-2</v>
      </c>
      <c r="V60" s="107">
        <v>0.35299999999999998</v>
      </c>
      <c r="W60" s="107">
        <v>3.1E-2</v>
      </c>
      <c r="X60" s="107"/>
      <c r="Y60" s="117">
        <f>AVERAGE(Table1422[[#This Row],[SNAP_2015]:[SNAP_2019]])</f>
        <v>0.13999999999999999</v>
      </c>
      <c r="Z60" s="107">
        <v>0.115</v>
      </c>
      <c r="AA60" s="107">
        <v>0.13200000000000001</v>
      </c>
      <c r="AB60" s="107">
        <v>0.47100000000000003</v>
      </c>
      <c r="AC60" s="107">
        <v>0</v>
      </c>
      <c r="AD60" s="107"/>
      <c r="AE60" s="115">
        <f>AVERAGE(Table1422[[#This Row],[Poverty_2015]:[Poverty_2019]])</f>
        <v>0.17949999999999999</v>
      </c>
      <c r="AF60" s="109">
        <v>0.313</v>
      </c>
      <c r="AG60" s="109">
        <v>0.27399999999999997</v>
      </c>
      <c r="AH60" s="109" t="s">
        <v>483</v>
      </c>
      <c r="AI60" s="109">
        <v>0.22899999999999998</v>
      </c>
      <c r="AJ60" s="109"/>
      <c r="AK60" s="114">
        <f>AVERAGE(Table1422[[#This Row],[Full Time Employment_2015]:[Full Time Employment_2019]])</f>
        <v>0.27199999999999996</v>
      </c>
      <c r="AL60" s="100">
        <v>80</v>
      </c>
      <c r="AM60" s="2" t="s">
        <v>505</v>
      </c>
    </row>
    <row r="61" spans="1:39" x14ac:dyDescent="0.25">
      <c r="A61" s="56" t="s">
        <v>79</v>
      </c>
      <c r="B61" s="105">
        <v>20237</v>
      </c>
      <c r="C61" s="98">
        <v>22579</v>
      </c>
      <c r="D61" s="105">
        <v>31875</v>
      </c>
      <c r="E61" s="98">
        <v>22385</v>
      </c>
      <c r="F61" s="98"/>
      <c r="G61" s="111">
        <f>AVERAGE(Table1422[[#This Row],[IQ1_2015]:[IQ1_2019]])</f>
        <v>24269</v>
      </c>
      <c r="H61" s="100">
        <v>46969</v>
      </c>
      <c r="I61" s="100">
        <v>53375</v>
      </c>
      <c r="J61" s="100">
        <v>60833</v>
      </c>
      <c r="K61" s="100">
        <v>51583</v>
      </c>
      <c r="L61" s="100"/>
      <c r="M61" s="111">
        <f>AVERAGE(Table1422[[#This Row],[IQ2_2015]:[IQ2_2019]])</f>
        <v>53190</v>
      </c>
      <c r="N61" s="100">
        <v>73568</v>
      </c>
      <c r="O61" s="100">
        <v>74742</v>
      </c>
      <c r="P61" s="100">
        <v>71250</v>
      </c>
      <c r="Q61" s="100">
        <v>76365</v>
      </c>
      <c r="R61" s="100"/>
      <c r="S61" s="116">
        <f>AVERAGE(Table1422[[#This Row],[IQ3_2015]:[IQ3_2019]])</f>
        <v>73981.25</v>
      </c>
      <c r="T61" s="107">
        <v>0.115</v>
      </c>
      <c r="U61" s="107">
        <v>0.111</v>
      </c>
      <c r="V61" s="107">
        <v>5.2999999999999999E-2</v>
      </c>
      <c r="W61" s="107">
        <v>0.11699999999999999</v>
      </c>
      <c r="X61" s="107"/>
      <c r="Y61" s="117">
        <f>AVERAGE(Table1422[[#This Row],[SNAP_2015]:[SNAP_2019]])</f>
        <v>9.9000000000000005E-2</v>
      </c>
      <c r="Z61" s="107">
        <v>0.14599999999999999</v>
      </c>
      <c r="AA61" s="107">
        <v>0.12300000000000001</v>
      </c>
      <c r="AB61" s="107">
        <v>0</v>
      </c>
      <c r="AC61" s="107">
        <v>0.113</v>
      </c>
      <c r="AD61" s="107"/>
      <c r="AE61" s="115">
        <f>AVERAGE(Table1422[[#This Row],[Poverty_2015]:[Poverty_2019]])</f>
        <v>9.5500000000000002E-2</v>
      </c>
      <c r="AF61" s="109">
        <v>0.39600000000000002</v>
      </c>
      <c r="AG61" s="109">
        <v>0.441</v>
      </c>
      <c r="AH61" s="109">
        <v>0.32299999999999995</v>
      </c>
      <c r="AI61" s="109">
        <v>0.45600000000000002</v>
      </c>
      <c r="AJ61" s="109"/>
      <c r="AK61" s="114">
        <f>AVERAGE(Table1422[[#This Row],[Full Time Employment_2015]:[Full Time Employment_2019]])</f>
        <v>0.40399999999999997</v>
      </c>
      <c r="AL61" s="100"/>
      <c r="AM61" s="2" t="s">
        <v>507</v>
      </c>
    </row>
    <row r="62" spans="1:39" x14ac:dyDescent="0.25">
      <c r="A62" s="56" t="s">
        <v>358</v>
      </c>
      <c r="B62" s="105">
        <v>56000</v>
      </c>
      <c r="C62" s="98">
        <v>55333</v>
      </c>
      <c r="D62" s="105">
        <v>21867</v>
      </c>
      <c r="E62" s="98">
        <v>48500</v>
      </c>
      <c r="F62" s="98"/>
      <c r="G62" s="111">
        <f>AVERAGE(Table1422[[#This Row],[IQ1_2015]:[IQ1_2019]])</f>
        <v>45425</v>
      </c>
      <c r="H62" s="100">
        <v>78250</v>
      </c>
      <c r="I62" s="100">
        <v>63400</v>
      </c>
      <c r="J62" s="100">
        <v>52250</v>
      </c>
      <c r="K62" s="100">
        <v>67333</v>
      </c>
      <c r="L62" s="100"/>
      <c r="M62" s="111">
        <f>AVERAGE(Table1422[[#This Row],[IQ2_2015]:[IQ2_2019]])</f>
        <v>65308.25</v>
      </c>
      <c r="N62" s="100">
        <v>101167</v>
      </c>
      <c r="O62" s="100">
        <v>81500</v>
      </c>
      <c r="P62" s="100">
        <v>74161</v>
      </c>
      <c r="Q62" s="100">
        <v>106500</v>
      </c>
      <c r="R62" s="100"/>
      <c r="S62" s="116">
        <f>AVERAGE(Table1422[[#This Row],[IQ3_2015]:[IQ3_2019]])</f>
        <v>90832</v>
      </c>
      <c r="T62" s="107">
        <v>0</v>
      </c>
      <c r="U62" s="107">
        <v>0</v>
      </c>
      <c r="V62" s="107">
        <v>0.12</v>
      </c>
      <c r="W62" s="107">
        <v>0</v>
      </c>
      <c r="X62" s="107"/>
      <c r="Y62" s="117">
        <f>AVERAGE(Table1422[[#This Row],[SNAP_2015]:[SNAP_2019]])</f>
        <v>0.03</v>
      </c>
      <c r="Z62" s="107">
        <v>0</v>
      </c>
      <c r="AA62" s="107">
        <v>0</v>
      </c>
      <c r="AB62" s="107">
        <v>0.14699999999999999</v>
      </c>
      <c r="AC62" s="107">
        <v>0</v>
      </c>
      <c r="AD62" s="107"/>
      <c r="AE62" s="115">
        <f>AVERAGE(Table1422[[#This Row],[Poverty_2015]:[Poverty_2019]])</f>
        <v>3.6749999999999998E-2</v>
      </c>
      <c r="AF62" s="109">
        <v>0.85</v>
      </c>
      <c r="AG62" s="109">
        <v>0.79599999999999993</v>
      </c>
      <c r="AH62" s="109">
        <v>0.59699999999999998</v>
      </c>
      <c r="AI62" s="109">
        <v>0.86699999999999999</v>
      </c>
      <c r="AJ62" s="109"/>
      <c r="AK62" s="114">
        <f>AVERAGE(Table1422[[#This Row],[Full Time Employment_2015]:[Full Time Employment_2019]])</f>
        <v>0.77749999999999997</v>
      </c>
      <c r="AL62" s="100"/>
      <c r="AM62" s="2" t="s">
        <v>507</v>
      </c>
    </row>
    <row r="63" spans="1:39" x14ac:dyDescent="0.25">
      <c r="A63" s="56" t="s">
        <v>357</v>
      </c>
      <c r="B63" s="105" t="s">
        <v>184</v>
      </c>
      <c r="C63" s="98" t="s">
        <v>184</v>
      </c>
      <c r="D63" s="105">
        <v>59667</v>
      </c>
      <c r="E63" s="98" t="s">
        <v>184</v>
      </c>
      <c r="F63" s="98"/>
      <c r="G63" s="111">
        <f>AVERAGE(Table1422[[#This Row],[IQ1_2015]:[IQ1_2019]])</f>
        <v>59667</v>
      </c>
      <c r="H63" s="100" t="s">
        <v>184</v>
      </c>
      <c r="I63" s="100" t="s">
        <v>184</v>
      </c>
      <c r="J63" s="100">
        <v>76000</v>
      </c>
      <c r="K63" s="100" t="s">
        <v>184</v>
      </c>
      <c r="L63" s="100"/>
      <c r="M63" s="111">
        <f>AVERAGE(Table1422[[#This Row],[IQ2_2015]:[IQ2_2019]])</f>
        <v>76000</v>
      </c>
      <c r="N63" s="100" t="s">
        <v>184</v>
      </c>
      <c r="O63" s="100" t="s">
        <v>184</v>
      </c>
      <c r="P63" s="100">
        <v>104750</v>
      </c>
      <c r="Q63" s="100" t="s">
        <v>184</v>
      </c>
      <c r="R63" s="100"/>
      <c r="S63" s="116">
        <f>AVERAGE(Table1422[[#This Row],[IQ3_2015]:[IQ3_2019]])</f>
        <v>104750</v>
      </c>
      <c r="T63" s="107" t="s">
        <v>483</v>
      </c>
      <c r="U63" s="107" t="s">
        <v>483</v>
      </c>
      <c r="V63" s="107">
        <v>0</v>
      </c>
      <c r="W63" s="107" t="s">
        <v>483</v>
      </c>
      <c r="X63" s="107"/>
      <c r="Y63" s="117">
        <f>AVERAGE(Table1422[[#This Row],[SNAP_2015]:[SNAP_2019]])</f>
        <v>0</v>
      </c>
      <c r="Z63" s="107" t="s">
        <v>483</v>
      </c>
      <c r="AA63" s="107" t="s">
        <v>483</v>
      </c>
      <c r="AB63" s="107">
        <v>0</v>
      </c>
      <c r="AC63" s="107" t="s">
        <v>483</v>
      </c>
      <c r="AD63" s="107"/>
      <c r="AE63" s="115">
        <f>AVERAGE(Table1422[[#This Row],[Poverty_2015]:[Poverty_2019]])</f>
        <v>0</v>
      </c>
      <c r="AF63" s="109">
        <v>1</v>
      </c>
      <c r="AG63" s="109">
        <v>0.65599999999999992</v>
      </c>
      <c r="AH63" s="109">
        <v>0.23499999999999999</v>
      </c>
      <c r="AI63" s="109">
        <v>0.78599999999999992</v>
      </c>
      <c r="AJ63" s="109"/>
      <c r="AK63" s="114">
        <f>AVERAGE(Table1422[[#This Row],[Full Time Employment_2015]:[Full Time Employment_2019]])</f>
        <v>0.66925000000000001</v>
      </c>
      <c r="AL63" s="100"/>
      <c r="AM63" s="2" t="s">
        <v>507</v>
      </c>
    </row>
    <row r="64" spans="1:39" x14ac:dyDescent="0.25">
      <c r="A64" s="56" t="s">
        <v>133</v>
      </c>
      <c r="B64" s="105">
        <v>37232</v>
      </c>
      <c r="C64" s="98">
        <v>41243</v>
      </c>
      <c r="D64" s="105" t="s">
        <v>184</v>
      </c>
      <c r="E64" s="98">
        <v>41900</v>
      </c>
      <c r="F64" s="98"/>
      <c r="G64" s="111">
        <f>AVERAGE(Table1422[[#This Row],[IQ1_2015]:[IQ1_2019]])</f>
        <v>40125</v>
      </c>
      <c r="H64" s="100">
        <v>60711</v>
      </c>
      <c r="I64" s="100">
        <v>66759</v>
      </c>
      <c r="J64" s="100" t="s">
        <v>184</v>
      </c>
      <c r="K64" s="100">
        <v>68745</v>
      </c>
      <c r="L64" s="100"/>
      <c r="M64" s="111">
        <f>AVERAGE(Table1422[[#This Row],[IQ2_2015]:[IQ2_2019]])</f>
        <v>65405</v>
      </c>
      <c r="N64" s="100">
        <v>89759</v>
      </c>
      <c r="O64" s="100">
        <v>94488</v>
      </c>
      <c r="P64" s="100" t="s">
        <v>184</v>
      </c>
      <c r="Q64" s="100">
        <v>100601</v>
      </c>
      <c r="R64" s="100"/>
      <c r="S64" s="116">
        <f>AVERAGE(Table1422[[#This Row],[IQ3_2015]:[IQ3_2019]])</f>
        <v>94949.333333333328</v>
      </c>
      <c r="T64" s="107">
        <v>7.0999999999999994E-2</v>
      </c>
      <c r="U64" s="107">
        <v>3.7999999999999999E-2</v>
      </c>
      <c r="V64" s="107" t="s">
        <v>483</v>
      </c>
      <c r="W64" s="107">
        <v>5.2000000000000005E-2</v>
      </c>
      <c r="X64" s="107"/>
      <c r="Y64" s="117">
        <f>AVERAGE(Table1422[[#This Row],[SNAP_2015]:[SNAP_2019]])</f>
        <v>5.3666666666666661E-2</v>
      </c>
      <c r="Z64" s="107">
        <v>8.5999999999999993E-2</v>
      </c>
      <c r="AA64" s="107">
        <v>6.3E-2</v>
      </c>
      <c r="AB64" s="107" t="s">
        <v>483</v>
      </c>
      <c r="AC64" s="107">
        <v>8.8000000000000009E-2</v>
      </c>
      <c r="AD64" s="107"/>
      <c r="AE64" s="115">
        <f>AVERAGE(Table1422[[#This Row],[Poverty_2015]:[Poverty_2019]])</f>
        <v>7.9000000000000001E-2</v>
      </c>
      <c r="AF64" s="109">
        <v>0.52300000000000002</v>
      </c>
      <c r="AG64" s="109">
        <v>0.55100000000000005</v>
      </c>
      <c r="AH64" s="109">
        <v>1</v>
      </c>
      <c r="AI64" s="109">
        <v>0.59699999999999998</v>
      </c>
      <c r="AJ64" s="109"/>
      <c r="AK64" s="114">
        <f>AVERAGE(Table1422[[#This Row],[Full Time Employment_2015]:[Full Time Employment_2019]])</f>
        <v>0.66774999999999995</v>
      </c>
      <c r="AL64" s="100"/>
      <c r="AM64" s="2" t="s">
        <v>507</v>
      </c>
    </row>
    <row r="65" spans="1:39" x14ac:dyDescent="0.25">
      <c r="A65" s="56" t="s">
        <v>91</v>
      </c>
      <c r="B65" s="105">
        <v>37630</v>
      </c>
      <c r="C65" s="98">
        <v>24067</v>
      </c>
      <c r="D65" s="105">
        <v>40201</v>
      </c>
      <c r="E65" s="98">
        <v>55722</v>
      </c>
      <c r="F65" s="98"/>
      <c r="G65" s="111">
        <f>AVERAGE(Table1422[[#This Row],[IQ1_2015]:[IQ1_2019]])</f>
        <v>39405</v>
      </c>
      <c r="H65" s="100">
        <v>62897</v>
      </c>
      <c r="I65" s="100">
        <v>63353</v>
      </c>
      <c r="J65" s="100">
        <v>64118</v>
      </c>
      <c r="K65" s="100">
        <v>68955</v>
      </c>
      <c r="L65" s="100"/>
      <c r="M65" s="111">
        <f>AVERAGE(Table1422[[#This Row],[IQ2_2015]:[IQ2_2019]])</f>
        <v>64830.75</v>
      </c>
      <c r="N65" s="100">
        <v>78833</v>
      </c>
      <c r="O65" s="100">
        <v>78917</v>
      </c>
      <c r="P65" s="100">
        <v>92084</v>
      </c>
      <c r="Q65" s="100">
        <v>98306</v>
      </c>
      <c r="R65" s="100"/>
      <c r="S65" s="116">
        <f>AVERAGE(Table1422[[#This Row],[IQ3_2015]:[IQ3_2019]])</f>
        <v>87035</v>
      </c>
      <c r="T65" s="107">
        <v>6.3E-2</v>
      </c>
      <c r="U65" s="107">
        <v>8.199999999999999E-2</v>
      </c>
      <c r="V65" s="107">
        <v>6.0999999999999999E-2</v>
      </c>
      <c r="W65" s="107">
        <v>6.9000000000000006E-2</v>
      </c>
      <c r="X65" s="107"/>
      <c r="Y65" s="117">
        <f>AVERAGE(Table1422[[#This Row],[SNAP_2015]:[SNAP_2019]])</f>
        <v>6.8750000000000006E-2</v>
      </c>
      <c r="Z65" s="107">
        <v>9.9000000000000005E-2</v>
      </c>
      <c r="AA65" s="107">
        <v>0.13200000000000001</v>
      </c>
      <c r="AB65" s="107">
        <v>8.3000000000000004E-2</v>
      </c>
      <c r="AC65" s="107">
        <v>6.4000000000000001E-2</v>
      </c>
      <c r="AD65" s="107"/>
      <c r="AE65" s="115">
        <f>AVERAGE(Table1422[[#This Row],[Poverty_2015]:[Poverty_2019]])</f>
        <v>9.4500000000000001E-2</v>
      </c>
      <c r="AF65" s="109">
        <v>0.40299999999999997</v>
      </c>
      <c r="AG65" s="109">
        <v>0.5</v>
      </c>
      <c r="AH65" s="109">
        <v>0.32799999999999996</v>
      </c>
      <c r="AI65" s="109">
        <v>0.55799999999999994</v>
      </c>
      <c r="AJ65" s="109"/>
      <c r="AK65" s="114">
        <f>AVERAGE(Table1422[[#This Row],[Full Time Employment_2015]:[Full Time Employment_2019]])</f>
        <v>0.44724999999999993</v>
      </c>
      <c r="AL65" s="100"/>
      <c r="AM65" s="2" t="s">
        <v>507</v>
      </c>
    </row>
    <row r="66" spans="1:39" x14ac:dyDescent="0.25">
      <c r="A66" s="56" t="s">
        <v>37</v>
      </c>
      <c r="B66" s="105">
        <v>11917</v>
      </c>
      <c r="C66" s="98">
        <v>15375</v>
      </c>
      <c r="D66" s="105">
        <v>24800</v>
      </c>
      <c r="E66" s="98">
        <v>14333</v>
      </c>
      <c r="F66" s="98"/>
      <c r="G66" s="111">
        <f>AVERAGE(Table1422[[#This Row],[IQ1_2015]:[IQ1_2019]])</f>
        <v>16606.25</v>
      </c>
      <c r="H66" s="100">
        <v>21000</v>
      </c>
      <c r="I66" s="100">
        <v>29000</v>
      </c>
      <c r="J66" s="100">
        <v>65118</v>
      </c>
      <c r="K66" s="100">
        <v>32833</v>
      </c>
      <c r="L66" s="100"/>
      <c r="M66" s="111">
        <f>AVERAGE(Table1422[[#This Row],[IQ2_2015]:[IQ2_2019]])</f>
        <v>36987.75</v>
      </c>
      <c r="N66" s="100">
        <v>54000</v>
      </c>
      <c r="O66" s="100">
        <v>54000</v>
      </c>
      <c r="P66" s="100">
        <v>81971</v>
      </c>
      <c r="Q66" s="100">
        <v>56000</v>
      </c>
      <c r="R66" s="100"/>
      <c r="S66" s="116">
        <f>AVERAGE(Table1422[[#This Row],[IQ3_2015]:[IQ3_2019]])</f>
        <v>61492.75</v>
      </c>
      <c r="T66" s="107">
        <v>0.27399999999999997</v>
      </c>
      <c r="U66" s="107">
        <v>0.187</v>
      </c>
      <c r="V66" s="107">
        <v>9.1999999999999998E-2</v>
      </c>
      <c r="W66" s="107">
        <v>0.182</v>
      </c>
      <c r="X66" s="107"/>
      <c r="Y66" s="117">
        <f>AVERAGE(Table1422[[#This Row],[SNAP_2015]:[SNAP_2019]])</f>
        <v>0.18374999999999997</v>
      </c>
      <c r="Z66" s="107">
        <v>0.27399999999999997</v>
      </c>
      <c r="AA66" s="107">
        <v>0.16500000000000001</v>
      </c>
      <c r="AB66" s="107">
        <v>0.109</v>
      </c>
      <c r="AC66" s="107">
        <v>0.14300000000000002</v>
      </c>
      <c r="AD66" s="107"/>
      <c r="AE66" s="115">
        <f>AVERAGE(Table1422[[#This Row],[Poverty_2015]:[Poverty_2019]])</f>
        <v>0.17274999999999999</v>
      </c>
      <c r="AF66" s="109">
        <v>0.442</v>
      </c>
      <c r="AG66" s="109">
        <v>0.45799999999999996</v>
      </c>
      <c r="AH66" s="109">
        <v>0.13300000000000001</v>
      </c>
      <c r="AI66" s="109">
        <v>0.45700000000000002</v>
      </c>
      <c r="AJ66" s="109"/>
      <c r="AK66" s="114">
        <f>AVERAGE(Table1422[[#This Row],[Full Time Employment_2015]:[Full Time Employment_2019]])</f>
        <v>0.3725</v>
      </c>
      <c r="AL66" s="100"/>
      <c r="AM66" s="2" t="s">
        <v>507</v>
      </c>
    </row>
    <row r="67" spans="1:39" x14ac:dyDescent="0.25">
      <c r="A67" s="56" t="s">
        <v>356</v>
      </c>
      <c r="B67" s="105">
        <v>57486</v>
      </c>
      <c r="C67" s="98">
        <v>69612</v>
      </c>
      <c r="D67" s="105">
        <v>12833</v>
      </c>
      <c r="E67" s="98">
        <v>50244</v>
      </c>
      <c r="F67" s="98"/>
      <c r="G67" s="111">
        <f>AVERAGE(Table1422[[#This Row],[IQ1_2015]:[IQ1_2019]])</f>
        <v>47543.75</v>
      </c>
      <c r="H67" s="100">
        <v>81679</v>
      </c>
      <c r="I67" s="100">
        <v>86836</v>
      </c>
      <c r="J67" s="100">
        <v>32750</v>
      </c>
      <c r="K67" s="100">
        <v>72444</v>
      </c>
      <c r="L67" s="100"/>
      <c r="M67" s="111">
        <f>AVERAGE(Table1422[[#This Row],[IQ2_2015]:[IQ2_2019]])</f>
        <v>68427.25</v>
      </c>
      <c r="N67" s="100">
        <v>107827</v>
      </c>
      <c r="O67" s="100">
        <v>112302</v>
      </c>
      <c r="P67" s="100">
        <v>77000</v>
      </c>
      <c r="Q67" s="100">
        <v>95050</v>
      </c>
      <c r="R67" s="100"/>
      <c r="S67" s="116">
        <f>AVERAGE(Table1422[[#This Row],[IQ3_2015]:[IQ3_2019]])</f>
        <v>98044.75</v>
      </c>
      <c r="T67" s="107">
        <v>0.02</v>
      </c>
      <c r="U67" s="107">
        <v>2.5000000000000001E-2</v>
      </c>
      <c r="V67" s="107">
        <v>0.23100000000000001</v>
      </c>
      <c r="W67" s="107">
        <v>1.7000000000000001E-2</v>
      </c>
      <c r="X67" s="107"/>
      <c r="Y67" s="117">
        <f>AVERAGE(Table1422[[#This Row],[SNAP_2015]:[SNAP_2019]])</f>
        <v>7.325000000000001E-2</v>
      </c>
      <c r="Z67" s="107">
        <v>4.7E-2</v>
      </c>
      <c r="AA67" s="107">
        <v>4.2999999999999997E-2</v>
      </c>
      <c r="AB67" s="107">
        <v>0.187</v>
      </c>
      <c r="AC67" s="107">
        <v>4.5999999999999999E-2</v>
      </c>
      <c r="AD67" s="107"/>
      <c r="AE67" s="115">
        <f>AVERAGE(Table1422[[#This Row],[Poverty_2015]:[Poverty_2019]])</f>
        <v>8.0750000000000002E-2</v>
      </c>
      <c r="AF67" s="109">
        <v>0.53799999999999992</v>
      </c>
      <c r="AG67" s="109">
        <v>0.499</v>
      </c>
      <c r="AH67" s="109">
        <v>0.2</v>
      </c>
      <c r="AI67" s="109">
        <v>0.505</v>
      </c>
      <c r="AJ67" s="109"/>
      <c r="AK67" s="114">
        <f>AVERAGE(Table1422[[#This Row],[Full Time Employment_2015]:[Full Time Employment_2019]])</f>
        <v>0.4355</v>
      </c>
      <c r="AL67" s="100">
        <v>79.510000000000005</v>
      </c>
      <c r="AM67" s="2" t="s">
        <v>516</v>
      </c>
    </row>
    <row r="68" spans="1:39" x14ac:dyDescent="0.25">
      <c r="A68" s="56" t="s">
        <v>355</v>
      </c>
      <c r="B68" s="105">
        <v>30750</v>
      </c>
      <c r="C68" s="98">
        <v>33120</v>
      </c>
      <c r="D68" s="105">
        <v>56854</v>
      </c>
      <c r="E68" s="98" t="s">
        <v>184</v>
      </c>
      <c r="F68" s="98"/>
      <c r="G68" s="111">
        <f>AVERAGE(Table1422[[#This Row],[IQ1_2015]:[IQ1_2019]])</f>
        <v>40241.333333333336</v>
      </c>
      <c r="H68" s="100">
        <v>31500</v>
      </c>
      <c r="I68" s="100">
        <v>33739</v>
      </c>
      <c r="J68" s="100">
        <v>85877</v>
      </c>
      <c r="K68" s="100" t="s">
        <v>184</v>
      </c>
      <c r="L68" s="100"/>
      <c r="M68" s="111">
        <f>AVERAGE(Table1422[[#This Row],[IQ2_2015]:[IQ2_2019]])</f>
        <v>50372</v>
      </c>
      <c r="N68" s="100">
        <v>32250</v>
      </c>
      <c r="O68" s="100">
        <v>34359</v>
      </c>
      <c r="P68" s="100">
        <v>111870</v>
      </c>
      <c r="Q68" s="100" t="s">
        <v>184</v>
      </c>
      <c r="R68" s="100"/>
      <c r="S68" s="116">
        <f>AVERAGE(Table1422[[#This Row],[IQ3_2015]:[IQ3_2019]])</f>
        <v>59493</v>
      </c>
      <c r="T68" s="107">
        <v>0</v>
      </c>
      <c r="U68" s="107">
        <v>0</v>
      </c>
      <c r="V68" s="107">
        <v>6.9999999999999993E-3</v>
      </c>
      <c r="W68" s="107">
        <v>0</v>
      </c>
      <c r="X68" s="107"/>
      <c r="Y68" s="117">
        <f>AVERAGE(Table1422[[#This Row],[SNAP_2015]:[SNAP_2019]])</f>
        <v>1.7499999999999998E-3</v>
      </c>
      <c r="Z68" s="107">
        <v>0</v>
      </c>
      <c r="AA68" s="107">
        <v>0</v>
      </c>
      <c r="AB68" s="107">
        <v>2.3E-2</v>
      </c>
      <c r="AC68" s="107">
        <v>0</v>
      </c>
      <c r="AD68" s="107"/>
      <c r="AE68" s="115">
        <f>AVERAGE(Table1422[[#This Row],[Poverty_2015]:[Poverty_2019]])</f>
        <v>5.7499999999999999E-3</v>
      </c>
      <c r="AF68" s="109">
        <v>0</v>
      </c>
      <c r="AG68" s="109">
        <v>0</v>
      </c>
      <c r="AH68" s="109" t="s">
        <v>483</v>
      </c>
      <c r="AI68" s="109" t="s">
        <v>483</v>
      </c>
      <c r="AJ68" s="109"/>
      <c r="AK68" s="114">
        <f>AVERAGE(Table1422[[#This Row],[Full Time Employment_2015]:[Full Time Employment_2019]])</f>
        <v>0</v>
      </c>
      <c r="AL68" s="100"/>
      <c r="AM68" s="2" t="s">
        <v>507</v>
      </c>
    </row>
    <row r="69" spans="1:39" x14ac:dyDescent="0.25">
      <c r="A69" s="56" t="s">
        <v>354</v>
      </c>
      <c r="B69" s="105">
        <v>27263</v>
      </c>
      <c r="C69" s="98">
        <v>27100</v>
      </c>
      <c r="D69" s="105" t="s">
        <v>184</v>
      </c>
      <c r="E69" s="98">
        <v>29550</v>
      </c>
      <c r="F69" s="98"/>
      <c r="G69" s="111">
        <f>AVERAGE(Table1422[[#This Row],[IQ1_2015]:[IQ1_2019]])</f>
        <v>27971</v>
      </c>
      <c r="H69" s="100">
        <v>48045</v>
      </c>
      <c r="I69" s="100">
        <v>51056</v>
      </c>
      <c r="J69" s="100" t="s">
        <v>184</v>
      </c>
      <c r="K69" s="100">
        <v>53000</v>
      </c>
      <c r="L69" s="100"/>
      <c r="M69" s="111">
        <f>AVERAGE(Table1422[[#This Row],[IQ2_2015]:[IQ2_2019]])</f>
        <v>50700.333333333336</v>
      </c>
      <c r="N69" s="100">
        <v>81278</v>
      </c>
      <c r="O69" s="100">
        <v>79300</v>
      </c>
      <c r="P69" s="100" t="s">
        <v>184</v>
      </c>
      <c r="Q69" s="100">
        <v>79800</v>
      </c>
      <c r="R69" s="100"/>
      <c r="S69" s="116">
        <f>AVERAGE(Table1422[[#This Row],[IQ3_2015]:[IQ3_2019]])</f>
        <v>80126</v>
      </c>
      <c r="T69" s="107">
        <v>0.155</v>
      </c>
      <c r="U69" s="107">
        <v>0.14400000000000002</v>
      </c>
      <c r="V69" s="107">
        <v>0</v>
      </c>
      <c r="W69" s="107">
        <v>9.6999999999999989E-2</v>
      </c>
      <c r="X69" s="107"/>
      <c r="Y69" s="117">
        <f>AVERAGE(Table1422[[#This Row],[SNAP_2015]:[SNAP_2019]])</f>
        <v>9.9000000000000005E-2</v>
      </c>
      <c r="Z69" s="107">
        <v>0.106</v>
      </c>
      <c r="AA69" s="107">
        <v>0.13600000000000001</v>
      </c>
      <c r="AB69" s="107">
        <v>0</v>
      </c>
      <c r="AC69" s="107">
        <v>0.12</v>
      </c>
      <c r="AD69" s="107"/>
      <c r="AE69" s="115">
        <f>AVERAGE(Table1422[[#This Row],[Poverty_2015]:[Poverty_2019]])</f>
        <v>9.0499999999999997E-2</v>
      </c>
      <c r="AF69" s="109">
        <v>0.5</v>
      </c>
      <c r="AG69" s="109">
        <v>0.47399999999999998</v>
      </c>
      <c r="AH69" s="109">
        <v>0.32</v>
      </c>
      <c r="AI69" s="109">
        <v>0.48599999999999999</v>
      </c>
      <c r="AJ69" s="109"/>
      <c r="AK69" s="114">
        <f>AVERAGE(Table1422[[#This Row],[Full Time Employment_2015]:[Full Time Employment_2019]])</f>
        <v>0.44500000000000001</v>
      </c>
      <c r="AL69" s="140">
        <v>66.400000000000006</v>
      </c>
      <c r="AM69" s="2" t="s">
        <v>517</v>
      </c>
    </row>
    <row r="70" spans="1:39" x14ac:dyDescent="0.25">
      <c r="A70" s="56" t="s">
        <v>25</v>
      </c>
      <c r="B70" s="105" t="s">
        <v>206</v>
      </c>
      <c r="C70" s="98">
        <v>10750</v>
      </c>
      <c r="D70" s="105">
        <v>29286</v>
      </c>
      <c r="E70" s="98">
        <v>11500</v>
      </c>
      <c r="F70" s="98"/>
      <c r="G70" s="111">
        <f>AVERAGE(Table1422[[#This Row],[IQ1_2015]:[IQ1_2019]])</f>
        <v>17178.666666666668</v>
      </c>
      <c r="H70" s="100" t="s">
        <v>206</v>
      </c>
      <c r="I70" s="100">
        <v>30250</v>
      </c>
      <c r="J70" s="100">
        <v>50833</v>
      </c>
      <c r="K70" s="100">
        <v>22125</v>
      </c>
      <c r="L70" s="100"/>
      <c r="M70" s="111">
        <f>AVERAGE(Table1422[[#This Row],[IQ2_2015]:[IQ2_2019]])</f>
        <v>34402.666666666664</v>
      </c>
      <c r="N70" s="100" t="s">
        <v>206</v>
      </c>
      <c r="O70" s="100">
        <v>67000</v>
      </c>
      <c r="P70" s="100">
        <v>74750</v>
      </c>
      <c r="Q70" s="100">
        <v>52000</v>
      </c>
      <c r="R70" s="100"/>
      <c r="S70" s="116">
        <f>AVERAGE(Table1422[[#This Row],[IQ3_2015]:[IQ3_2019]])</f>
        <v>64583.333333333336</v>
      </c>
      <c r="T70" s="107">
        <v>0.51600000000000001</v>
      </c>
      <c r="U70" s="107">
        <v>0.39100000000000001</v>
      </c>
      <c r="V70" s="107">
        <v>0.10800000000000001</v>
      </c>
      <c r="W70" s="107">
        <v>0.61299999999999999</v>
      </c>
      <c r="X70" s="107"/>
      <c r="Y70" s="117">
        <f>AVERAGE(Table1422[[#This Row],[SNAP_2015]:[SNAP_2019]])</f>
        <v>0.40700000000000003</v>
      </c>
      <c r="Z70" s="107">
        <v>0.38700000000000001</v>
      </c>
      <c r="AA70" s="107">
        <v>0.39100000000000001</v>
      </c>
      <c r="AB70" s="107">
        <v>0.125</v>
      </c>
      <c r="AC70" s="107">
        <v>0.48399999999999999</v>
      </c>
      <c r="AD70" s="107"/>
      <c r="AE70" s="115">
        <f>AVERAGE(Table1422[[#This Row],[Poverty_2015]:[Poverty_2019]])</f>
        <v>0.34675</v>
      </c>
      <c r="AF70" s="109">
        <v>0.17</v>
      </c>
      <c r="AG70" s="109">
        <v>0.158</v>
      </c>
      <c r="AH70" s="109">
        <v>0.21899999999999997</v>
      </c>
      <c r="AI70" s="109">
        <v>0.11900000000000001</v>
      </c>
      <c r="AJ70" s="109"/>
      <c r="AK70" s="114">
        <f>AVERAGE(Table1422[[#This Row],[Full Time Employment_2015]:[Full Time Employment_2019]])</f>
        <v>0.16649999999999998</v>
      </c>
      <c r="AL70" s="100"/>
      <c r="AM70" s="2" t="s">
        <v>507</v>
      </c>
    </row>
    <row r="71" spans="1:39" x14ac:dyDescent="0.25">
      <c r="A71" s="56" t="s">
        <v>156</v>
      </c>
      <c r="B71" s="105">
        <v>44700</v>
      </c>
      <c r="C71" s="98" t="s">
        <v>184</v>
      </c>
      <c r="D71" s="105">
        <v>10500</v>
      </c>
      <c r="E71" s="98" t="s">
        <v>184</v>
      </c>
      <c r="F71" s="98"/>
      <c r="G71" s="111">
        <f>AVERAGE(Table1422[[#This Row],[IQ1_2015]:[IQ1_2019]])</f>
        <v>27600</v>
      </c>
      <c r="H71" s="100">
        <v>56100</v>
      </c>
      <c r="I71" s="100">
        <v>55214</v>
      </c>
      <c r="J71" s="100">
        <v>21833</v>
      </c>
      <c r="K71" s="100" t="s">
        <v>184</v>
      </c>
      <c r="L71" s="100"/>
      <c r="M71" s="111">
        <f>AVERAGE(Table1422[[#This Row],[IQ2_2015]:[IQ2_2019]])</f>
        <v>44382.333333333336</v>
      </c>
      <c r="N71" s="100">
        <v>57275</v>
      </c>
      <c r="O71" s="100">
        <v>56214</v>
      </c>
      <c r="P71" s="100">
        <v>38500</v>
      </c>
      <c r="Q71" s="100" t="s">
        <v>184</v>
      </c>
      <c r="R71" s="100"/>
      <c r="S71" s="116">
        <f>AVERAGE(Table1422[[#This Row],[IQ3_2015]:[IQ3_2019]])</f>
        <v>50663</v>
      </c>
      <c r="T71" s="107">
        <v>0</v>
      </c>
      <c r="U71" s="107">
        <v>0</v>
      </c>
      <c r="V71" s="107">
        <v>0.48499999999999999</v>
      </c>
      <c r="W71" s="107">
        <v>0</v>
      </c>
      <c r="X71" s="107"/>
      <c r="Y71" s="117">
        <f>AVERAGE(Table1422[[#This Row],[SNAP_2015]:[SNAP_2019]])</f>
        <v>0.12125</v>
      </c>
      <c r="Z71" s="107">
        <v>0</v>
      </c>
      <c r="AA71" s="107">
        <v>0</v>
      </c>
      <c r="AB71" s="107">
        <v>0.45500000000000002</v>
      </c>
      <c r="AC71" s="107">
        <v>0</v>
      </c>
      <c r="AD71" s="107"/>
      <c r="AE71" s="115">
        <f>AVERAGE(Table1422[[#This Row],[Poverty_2015]:[Poverty_2019]])</f>
        <v>0.11375</v>
      </c>
      <c r="AF71" s="109">
        <v>7.0000000000000007E-2</v>
      </c>
      <c r="AG71" s="109">
        <v>0.253</v>
      </c>
      <c r="AH71" s="109" t="s">
        <v>483</v>
      </c>
      <c r="AI71" s="109">
        <v>0.52900000000000003</v>
      </c>
      <c r="AJ71" s="109"/>
      <c r="AK71" s="114">
        <f>AVERAGE(Table1422[[#This Row],[Full Time Employment_2015]:[Full Time Employment_2019]])</f>
        <v>0.28400000000000003</v>
      </c>
      <c r="AL71" s="100"/>
      <c r="AM71" s="2" t="s">
        <v>507</v>
      </c>
    </row>
    <row r="72" spans="1:39" x14ac:dyDescent="0.25">
      <c r="A72" s="56" t="s">
        <v>353</v>
      </c>
      <c r="B72" s="105">
        <v>32000</v>
      </c>
      <c r="C72" s="98">
        <v>32500</v>
      </c>
      <c r="D72" s="105">
        <v>57632</v>
      </c>
      <c r="E72" s="98">
        <v>16750</v>
      </c>
      <c r="F72" s="98"/>
      <c r="G72" s="111">
        <f>AVERAGE(Table1422[[#This Row],[IQ1_2015]:[IQ1_2019]])</f>
        <v>34720.5</v>
      </c>
      <c r="H72" s="100">
        <v>41333</v>
      </c>
      <c r="I72" s="100">
        <v>39500</v>
      </c>
      <c r="J72" s="100">
        <v>58421</v>
      </c>
      <c r="K72" s="100">
        <v>36800</v>
      </c>
      <c r="L72" s="100"/>
      <c r="M72" s="111">
        <f>AVERAGE(Table1422[[#This Row],[IQ2_2015]:[IQ2_2019]])</f>
        <v>44013.5</v>
      </c>
      <c r="N72" s="100">
        <v>51571</v>
      </c>
      <c r="O72" s="100">
        <v>50833</v>
      </c>
      <c r="P72" s="100">
        <v>59211</v>
      </c>
      <c r="Q72" s="100">
        <v>48500</v>
      </c>
      <c r="R72" s="100"/>
      <c r="S72" s="116">
        <f>AVERAGE(Table1422[[#This Row],[IQ3_2015]:[IQ3_2019]])</f>
        <v>52528.75</v>
      </c>
      <c r="T72" s="107">
        <v>0.13600000000000001</v>
      </c>
      <c r="U72" s="107">
        <v>0.25</v>
      </c>
      <c r="V72" s="107">
        <v>0</v>
      </c>
      <c r="W72" s="107">
        <v>0.38600000000000001</v>
      </c>
      <c r="X72" s="107"/>
      <c r="Y72" s="117">
        <f>AVERAGE(Table1422[[#This Row],[SNAP_2015]:[SNAP_2019]])</f>
        <v>0.193</v>
      </c>
      <c r="Z72" s="107">
        <v>9.0999999999999998E-2</v>
      </c>
      <c r="AA72" s="107">
        <v>0.1</v>
      </c>
      <c r="AB72" s="107">
        <v>0</v>
      </c>
      <c r="AC72" s="107">
        <v>0.182</v>
      </c>
      <c r="AD72" s="107"/>
      <c r="AE72" s="115">
        <f>AVERAGE(Table1422[[#This Row],[Poverty_2015]:[Poverty_2019]])</f>
        <v>9.325E-2</v>
      </c>
      <c r="AF72" s="109">
        <v>0.29899999999999999</v>
      </c>
      <c r="AG72" s="109">
        <v>0.28600000000000003</v>
      </c>
      <c r="AH72" s="109" t="s">
        <v>483</v>
      </c>
      <c r="AI72" s="109">
        <v>0.29499999999999998</v>
      </c>
      <c r="AJ72" s="109"/>
      <c r="AK72" s="114">
        <f>AVERAGE(Table1422[[#This Row],[Full Time Employment_2015]:[Full Time Employment_2019]])</f>
        <v>0.29333333333333328</v>
      </c>
      <c r="AL72" s="100">
        <v>35.700000000000003</v>
      </c>
      <c r="AM72" s="2" t="s">
        <v>518</v>
      </c>
    </row>
    <row r="73" spans="1:39" x14ac:dyDescent="0.25">
      <c r="A73" s="56" t="s">
        <v>352</v>
      </c>
      <c r="B73" s="105">
        <v>37600</v>
      </c>
      <c r="C73" s="98">
        <v>39167</v>
      </c>
      <c r="D73" s="105">
        <v>26500</v>
      </c>
      <c r="E73" s="98">
        <v>35313</v>
      </c>
      <c r="F73" s="98"/>
      <c r="G73" s="111">
        <f>AVERAGE(Table1422[[#This Row],[IQ1_2015]:[IQ1_2019]])</f>
        <v>34645</v>
      </c>
      <c r="H73" s="100">
        <v>57429</v>
      </c>
      <c r="I73" s="100">
        <v>60556</v>
      </c>
      <c r="J73" s="100">
        <v>40750</v>
      </c>
      <c r="K73" s="100">
        <v>62708</v>
      </c>
      <c r="L73" s="100"/>
      <c r="M73" s="111">
        <f>AVERAGE(Table1422[[#This Row],[IQ2_2015]:[IQ2_2019]])</f>
        <v>55360.75</v>
      </c>
      <c r="N73" s="100">
        <v>80500</v>
      </c>
      <c r="O73" s="100">
        <v>83864</v>
      </c>
      <c r="P73" s="100">
        <v>53400</v>
      </c>
      <c r="Q73" s="100">
        <v>85250</v>
      </c>
      <c r="R73" s="100"/>
      <c r="S73" s="116">
        <f>AVERAGE(Table1422[[#This Row],[IQ3_2015]:[IQ3_2019]])</f>
        <v>75753.5</v>
      </c>
      <c r="T73" s="107">
        <v>5.9000000000000004E-2</v>
      </c>
      <c r="U73" s="107">
        <v>6.9000000000000006E-2</v>
      </c>
      <c r="V73" s="107">
        <v>0.27899999999999997</v>
      </c>
      <c r="W73" s="107">
        <v>5.5999999999999994E-2</v>
      </c>
      <c r="X73" s="107"/>
      <c r="Y73" s="117">
        <f>AVERAGE(Table1422[[#This Row],[SNAP_2015]:[SNAP_2019]])</f>
        <v>0.11574999999999999</v>
      </c>
      <c r="Z73" s="107">
        <v>7.8E-2</v>
      </c>
      <c r="AA73" s="107">
        <v>9.3000000000000013E-2</v>
      </c>
      <c r="AB73" s="107">
        <v>0.14000000000000001</v>
      </c>
      <c r="AC73" s="107">
        <v>0.11599999999999999</v>
      </c>
      <c r="AD73" s="107"/>
      <c r="AE73" s="115">
        <f>AVERAGE(Table1422[[#This Row],[Poverty_2015]:[Poverty_2019]])</f>
        <v>0.10675000000000001</v>
      </c>
      <c r="AF73" s="109">
        <v>0.57899999999999996</v>
      </c>
      <c r="AG73" s="109">
        <v>0.61699999999999999</v>
      </c>
      <c r="AH73" s="109" t="s">
        <v>483</v>
      </c>
      <c r="AI73" s="109">
        <v>0.6409999999999999</v>
      </c>
      <c r="AJ73" s="109"/>
      <c r="AK73" s="114">
        <f>AVERAGE(Table1422[[#This Row],[Full Time Employment_2015]:[Full Time Employment_2019]])</f>
        <v>0.61233333333333329</v>
      </c>
      <c r="AL73" s="100"/>
      <c r="AM73" s="2" t="s">
        <v>507</v>
      </c>
    </row>
    <row r="74" spans="1:39" x14ac:dyDescent="0.25">
      <c r="A74" s="56" t="s">
        <v>119</v>
      </c>
      <c r="B74" s="105">
        <v>28768</v>
      </c>
      <c r="C74" s="98">
        <v>31190</v>
      </c>
      <c r="D74" s="105">
        <v>37417</v>
      </c>
      <c r="E74" s="98">
        <v>41318</v>
      </c>
      <c r="F74" s="98"/>
      <c r="G74" s="111">
        <f>AVERAGE(Table1422[[#This Row],[IQ1_2015]:[IQ1_2019]])</f>
        <v>34673.25</v>
      </c>
      <c r="H74" s="100">
        <v>57122</v>
      </c>
      <c r="I74" s="100">
        <v>59821</v>
      </c>
      <c r="J74" s="100">
        <v>60444</v>
      </c>
      <c r="K74" s="100">
        <v>77423</v>
      </c>
      <c r="L74" s="100"/>
      <c r="M74" s="111">
        <f>AVERAGE(Table1422[[#This Row],[IQ2_2015]:[IQ2_2019]])</f>
        <v>63702.5</v>
      </c>
      <c r="N74" s="100">
        <v>83542</v>
      </c>
      <c r="O74" s="100">
        <v>85705</v>
      </c>
      <c r="P74" s="100">
        <v>83600</v>
      </c>
      <c r="Q74" s="100">
        <v>99150</v>
      </c>
      <c r="R74" s="100"/>
      <c r="S74" s="116">
        <f>AVERAGE(Table1422[[#This Row],[IQ3_2015]:[IQ3_2019]])</f>
        <v>87999.25</v>
      </c>
      <c r="T74" s="107">
        <v>0.12</v>
      </c>
      <c r="U74" s="107">
        <v>0.11199999999999999</v>
      </c>
      <c r="V74" s="107">
        <v>6.0999999999999999E-2</v>
      </c>
      <c r="W74" s="107">
        <v>7.9000000000000001E-2</v>
      </c>
      <c r="X74" s="107"/>
      <c r="Y74" s="117">
        <f>AVERAGE(Table1422[[#This Row],[SNAP_2015]:[SNAP_2019]])</f>
        <v>9.2999999999999999E-2</v>
      </c>
      <c r="Z74" s="107">
        <v>0.09</v>
      </c>
      <c r="AA74" s="107">
        <v>5.2999999999999999E-2</v>
      </c>
      <c r="AB74" s="107">
        <v>0.109</v>
      </c>
      <c r="AC74" s="107">
        <v>3.3000000000000002E-2</v>
      </c>
      <c r="AD74" s="107"/>
      <c r="AE74" s="115">
        <f>AVERAGE(Table1422[[#This Row],[Poverty_2015]:[Poverty_2019]])</f>
        <v>7.1250000000000008E-2</v>
      </c>
      <c r="AF74" s="109">
        <v>0.58499999999999996</v>
      </c>
      <c r="AG74" s="109">
        <v>0.6</v>
      </c>
      <c r="AH74" s="109" t="s">
        <v>483</v>
      </c>
      <c r="AI74" s="109">
        <v>0.52600000000000002</v>
      </c>
      <c r="AJ74" s="109"/>
      <c r="AK74" s="114">
        <f>AVERAGE(Table1422[[#This Row],[Full Time Employment_2015]:[Full Time Employment_2019]])</f>
        <v>0.57033333333333336</v>
      </c>
      <c r="AL74" s="100"/>
      <c r="AM74" s="2" t="s">
        <v>507</v>
      </c>
    </row>
    <row r="75" spans="1:39" x14ac:dyDescent="0.25">
      <c r="A75" s="56" t="s">
        <v>131</v>
      </c>
      <c r="B75" s="105">
        <v>27600</v>
      </c>
      <c r="C75" s="98">
        <v>40000</v>
      </c>
      <c r="D75" s="105">
        <v>33470</v>
      </c>
      <c r="E75" s="98">
        <v>39167</v>
      </c>
      <c r="F75" s="98"/>
      <c r="G75" s="111">
        <f>AVERAGE(Table1422[[#This Row],[IQ1_2015]:[IQ1_2019]])</f>
        <v>35059.25</v>
      </c>
      <c r="H75" s="100">
        <v>58500</v>
      </c>
      <c r="I75" s="100">
        <v>50417</v>
      </c>
      <c r="J75" s="100">
        <v>69833</v>
      </c>
      <c r="K75" s="100">
        <v>53000</v>
      </c>
      <c r="L75" s="100"/>
      <c r="M75" s="111">
        <f>AVERAGE(Table1422[[#This Row],[IQ2_2015]:[IQ2_2019]])</f>
        <v>57937.5</v>
      </c>
      <c r="N75" s="100">
        <v>84875</v>
      </c>
      <c r="O75" s="100">
        <v>79583</v>
      </c>
      <c r="P75" s="100">
        <v>90266</v>
      </c>
      <c r="Q75" s="100">
        <v>98500</v>
      </c>
      <c r="R75" s="100"/>
      <c r="S75" s="116">
        <f>AVERAGE(Table1422[[#This Row],[IQ3_2015]:[IQ3_2019]])</f>
        <v>88306</v>
      </c>
      <c r="T75" s="107">
        <v>4.2999999999999997E-2</v>
      </c>
      <c r="U75" s="107">
        <v>0</v>
      </c>
      <c r="V75" s="107">
        <v>0.10400000000000001</v>
      </c>
      <c r="W75" s="107">
        <v>0</v>
      </c>
      <c r="X75" s="107"/>
      <c r="Y75" s="117">
        <f>AVERAGE(Table1422[[#This Row],[SNAP_2015]:[SNAP_2019]])</f>
        <v>3.6750000000000005E-2</v>
      </c>
      <c r="Z75" s="107">
        <v>0.106</v>
      </c>
      <c r="AA75" s="107">
        <v>4.8000000000000001E-2</v>
      </c>
      <c r="AB75" s="107">
        <v>5.0999999999999997E-2</v>
      </c>
      <c r="AC75" s="107">
        <v>0.06</v>
      </c>
      <c r="AD75" s="107"/>
      <c r="AE75" s="115">
        <f>AVERAGE(Table1422[[#This Row],[Poverty_2015]:[Poverty_2019]])</f>
        <v>6.6250000000000003E-2</v>
      </c>
      <c r="AF75" s="109">
        <v>0.52800000000000002</v>
      </c>
      <c r="AG75" s="109">
        <v>0.57299999999999995</v>
      </c>
      <c r="AH75" s="109">
        <v>0.35799999999999998</v>
      </c>
      <c r="AI75" s="109">
        <v>0.83599999999999997</v>
      </c>
      <c r="AJ75" s="109"/>
      <c r="AK75" s="114">
        <f>AVERAGE(Table1422[[#This Row],[Full Time Employment_2015]:[Full Time Employment_2019]])</f>
        <v>0.57374999999999998</v>
      </c>
      <c r="AL75" s="100"/>
      <c r="AM75" s="2" t="s">
        <v>507</v>
      </c>
    </row>
    <row r="76" spans="1:39" x14ac:dyDescent="0.25">
      <c r="A76" s="56" t="s">
        <v>132</v>
      </c>
      <c r="B76" s="105">
        <v>26700</v>
      </c>
      <c r="C76" s="98">
        <v>36107</v>
      </c>
      <c r="D76" s="105">
        <v>38750</v>
      </c>
      <c r="E76" s="98">
        <v>38667</v>
      </c>
      <c r="F76" s="98"/>
      <c r="G76" s="111">
        <f>AVERAGE(Table1422[[#This Row],[IQ1_2015]:[IQ1_2019]])</f>
        <v>35056</v>
      </c>
      <c r="H76" s="100">
        <v>53510</v>
      </c>
      <c r="I76" s="100">
        <v>66529</v>
      </c>
      <c r="J76" s="100">
        <v>44583</v>
      </c>
      <c r="K76" s="100">
        <v>73932</v>
      </c>
      <c r="L76" s="100"/>
      <c r="M76" s="111">
        <f>AVERAGE(Table1422[[#This Row],[IQ2_2015]:[IQ2_2019]])</f>
        <v>59638.5</v>
      </c>
      <c r="N76" s="100">
        <v>77769</v>
      </c>
      <c r="O76" s="100">
        <v>98300</v>
      </c>
      <c r="P76" s="100">
        <v>78500</v>
      </c>
      <c r="Q76" s="100">
        <v>106417</v>
      </c>
      <c r="R76" s="100"/>
      <c r="S76" s="116">
        <f>AVERAGE(Table1422[[#This Row],[IQ3_2015]:[IQ3_2019]])</f>
        <v>90246.5</v>
      </c>
      <c r="T76" s="107">
        <v>0.13600000000000001</v>
      </c>
      <c r="U76" s="107">
        <v>3.9E-2</v>
      </c>
      <c r="V76" s="107">
        <v>0</v>
      </c>
      <c r="W76" s="107">
        <v>6.0999999999999999E-2</v>
      </c>
      <c r="X76" s="107"/>
      <c r="Y76" s="117">
        <f>AVERAGE(Table1422[[#This Row],[SNAP_2015]:[SNAP_2019]])</f>
        <v>5.9000000000000004E-2</v>
      </c>
      <c r="Z76" s="107">
        <v>0.126</v>
      </c>
      <c r="AA76" s="107">
        <v>3.9E-2</v>
      </c>
      <c r="AB76" s="107">
        <v>0.05</v>
      </c>
      <c r="AC76" s="107">
        <v>5.2000000000000005E-2</v>
      </c>
      <c r="AD76" s="107"/>
      <c r="AE76" s="115">
        <f>AVERAGE(Table1422[[#This Row],[Poverty_2015]:[Poverty_2019]])</f>
        <v>6.6750000000000004E-2</v>
      </c>
      <c r="AF76" s="109">
        <v>0.48899999999999999</v>
      </c>
      <c r="AG76" s="109">
        <v>0.502</v>
      </c>
      <c r="AH76" s="109">
        <v>0.93900000000000006</v>
      </c>
      <c r="AI76" s="109">
        <v>0.54400000000000004</v>
      </c>
      <c r="AJ76" s="109"/>
      <c r="AK76" s="114">
        <f>AVERAGE(Table1422[[#This Row],[Full Time Employment_2015]:[Full Time Employment_2019]])</f>
        <v>0.61850000000000005</v>
      </c>
      <c r="AL76" s="100"/>
      <c r="AM76" s="2" t="s">
        <v>507</v>
      </c>
    </row>
    <row r="77" spans="1:39" x14ac:dyDescent="0.25">
      <c r="A77" s="56" t="s">
        <v>351</v>
      </c>
      <c r="B77" s="105" t="s">
        <v>206</v>
      </c>
      <c r="C77" s="98">
        <v>29438</v>
      </c>
      <c r="D77" s="105">
        <v>39214</v>
      </c>
      <c r="E77" s="98">
        <v>36200</v>
      </c>
      <c r="F77" s="98"/>
      <c r="G77" s="111">
        <f>AVERAGE(Table1422[[#This Row],[IQ1_2015]:[IQ1_2019]])</f>
        <v>34950.666666666664</v>
      </c>
      <c r="H77" s="100" t="s">
        <v>206</v>
      </c>
      <c r="I77" s="100">
        <v>57929</v>
      </c>
      <c r="J77" s="100">
        <v>67231</v>
      </c>
      <c r="K77" s="100">
        <v>60639</v>
      </c>
      <c r="L77" s="100"/>
      <c r="M77" s="111">
        <f>AVERAGE(Table1422[[#This Row],[IQ2_2015]:[IQ2_2019]])</f>
        <v>61933</v>
      </c>
      <c r="N77" s="100" t="s">
        <v>206</v>
      </c>
      <c r="O77" s="100">
        <v>85267</v>
      </c>
      <c r="P77" s="100">
        <v>101615</v>
      </c>
      <c r="Q77" s="100">
        <v>87289</v>
      </c>
      <c r="R77" s="100"/>
      <c r="S77" s="116">
        <f>AVERAGE(Table1422[[#This Row],[IQ3_2015]:[IQ3_2019]])</f>
        <v>91390.333333333328</v>
      </c>
      <c r="T77" s="107">
        <v>0.4</v>
      </c>
      <c r="U77" s="107">
        <v>0.13400000000000001</v>
      </c>
      <c r="V77" s="107">
        <v>5.0999999999999997E-2</v>
      </c>
      <c r="W77" s="107">
        <v>0.12</v>
      </c>
      <c r="X77" s="107"/>
      <c r="Y77" s="117">
        <f>AVERAGE(Table1422[[#This Row],[SNAP_2015]:[SNAP_2019]])</f>
        <v>0.17625000000000002</v>
      </c>
      <c r="Z77" s="107">
        <v>0.55000000000000004</v>
      </c>
      <c r="AA77" s="107">
        <v>9.5000000000000001E-2</v>
      </c>
      <c r="AB77" s="107">
        <v>3.3000000000000002E-2</v>
      </c>
      <c r="AC77" s="107">
        <v>0.121</v>
      </c>
      <c r="AD77" s="107"/>
      <c r="AE77" s="115">
        <f>AVERAGE(Table1422[[#This Row],[Poverty_2015]:[Poverty_2019]])</f>
        <v>0.19975000000000001</v>
      </c>
      <c r="AF77" s="109">
        <v>0.52600000000000002</v>
      </c>
      <c r="AG77" s="109">
        <v>0.52200000000000002</v>
      </c>
      <c r="AH77" s="109">
        <v>0.39799999999999996</v>
      </c>
      <c r="AI77" s="109">
        <v>0.54899999999999993</v>
      </c>
      <c r="AJ77" s="109"/>
      <c r="AK77" s="114">
        <f>AVERAGE(Table1422[[#This Row],[Full Time Employment_2015]:[Full Time Employment_2019]])</f>
        <v>0.49874999999999997</v>
      </c>
      <c r="AL77" s="100"/>
      <c r="AM77" s="2" t="s">
        <v>507</v>
      </c>
    </row>
    <row r="78" spans="1:39" x14ac:dyDescent="0.25">
      <c r="A78" s="56" t="s">
        <v>350</v>
      </c>
      <c r="B78" s="105" t="s">
        <v>184</v>
      </c>
      <c r="C78" s="98">
        <v>8000</v>
      </c>
      <c r="D78" s="105">
        <v>36409</v>
      </c>
      <c r="E78" s="98">
        <v>14000</v>
      </c>
      <c r="F78" s="98"/>
      <c r="G78" s="111">
        <f>AVERAGE(Table1422[[#This Row],[IQ1_2015]:[IQ1_2019]])</f>
        <v>19469.666666666668</v>
      </c>
      <c r="H78" s="100" t="s">
        <v>184</v>
      </c>
      <c r="I78" s="100">
        <v>14500</v>
      </c>
      <c r="J78" s="100">
        <v>61632</v>
      </c>
      <c r="K78" s="100">
        <v>18167</v>
      </c>
      <c r="L78" s="100"/>
      <c r="M78" s="111">
        <f>AVERAGE(Table1422[[#This Row],[IQ2_2015]:[IQ2_2019]])</f>
        <v>31433</v>
      </c>
      <c r="N78" s="100" t="s">
        <v>184</v>
      </c>
      <c r="O78" s="100">
        <v>19250</v>
      </c>
      <c r="P78" s="100">
        <v>87325</v>
      </c>
      <c r="Q78" s="100">
        <v>32750</v>
      </c>
      <c r="R78" s="100"/>
      <c r="S78" s="116">
        <f>AVERAGE(Table1422[[#This Row],[IQ3_2015]:[IQ3_2019]])</f>
        <v>46441.666666666664</v>
      </c>
      <c r="T78" s="107" t="s">
        <v>483</v>
      </c>
      <c r="U78" s="107">
        <v>0.54500000000000004</v>
      </c>
      <c r="V78" s="107">
        <v>0.11599999999999999</v>
      </c>
      <c r="W78" s="107">
        <v>0.56299999999999994</v>
      </c>
      <c r="X78" s="107"/>
      <c r="Y78" s="117">
        <f>AVERAGE(Table1422[[#This Row],[SNAP_2015]:[SNAP_2019]])</f>
        <v>0.40799999999999997</v>
      </c>
      <c r="Z78" s="107" t="s">
        <v>483</v>
      </c>
      <c r="AA78" s="107">
        <v>0.45500000000000002</v>
      </c>
      <c r="AB78" s="107">
        <v>0.109</v>
      </c>
      <c r="AC78" s="107">
        <v>0.34399999999999997</v>
      </c>
      <c r="AD78" s="107"/>
      <c r="AE78" s="115">
        <f>AVERAGE(Table1422[[#This Row],[Poverty_2015]:[Poverty_2019]])</f>
        <v>0.30266666666666669</v>
      </c>
      <c r="AF78" s="109" t="s">
        <v>483</v>
      </c>
      <c r="AG78" s="109">
        <v>0.44</v>
      </c>
      <c r="AH78" s="109">
        <v>0.45700000000000002</v>
      </c>
      <c r="AI78" s="109">
        <v>0.26200000000000001</v>
      </c>
      <c r="AJ78" s="109"/>
      <c r="AK78" s="114">
        <f>AVERAGE(Table1422[[#This Row],[Full Time Employment_2015]:[Full Time Employment_2019]])</f>
        <v>0.38633333333333336</v>
      </c>
      <c r="AL78" s="100"/>
      <c r="AM78" s="2" t="s">
        <v>507</v>
      </c>
    </row>
    <row r="79" spans="1:39" x14ac:dyDescent="0.25">
      <c r="A79" s="56" t="s">
        <v>349</v>
      </c>
      <c r="B79" s="105" t="s">
        <v>206</v>
      </c>
      <c r="C79" s="98" t="s">
        <v>184</v>
      </c>
      <c r="D79" s="105">
        <v>14333</v>
      </c>
      <c r="E79" s="98" t="s">
        <v>184</v>
      </c>
      <c r="F79" s="98"/>
      <c r="G79" s="111">
        <f>AVERAGE(Table1422[[#This Row],[IQ1_2015]:[IQ1_2019]])</f>
        <v>14333</v>
      </c>
      <c r="H79" s="100" t="s">
        <v>206</v>
      </c>
      <c r="I79" s="100" t="s">
        <v>184</v>
      </c>
      <c r="J79" s="100">
        <v>19083</v>
      </c>
      <c r="K79" s="100" t="s">
        <v>184</v>
      </c>
      <c r="L79" s="100"/>
      <c r="M79" s="111">
        <f>AVERAGE(Table1422[[#This Row],[IQ2_2015]:[IQ2_2019]])</f>
        <v>19083</v>
      </c>
      <c r="N79" s="100" t="s">
        <v>206</v>
      </c>
      <c r="O79" s="100" t="s">
        <v>184</v>
      </c>
      <c r="P79" s="100">
        <v>32750</v>
      </c>
      <c r="Q79" s="100" t="s">
        <v>184</v>
      </c>
      <c r="R79" s="100"/>
      <c r="S79" s="116">
        <f>AVERAGE(Table1422[[#This Row],[IQ3_2015]:[IQ3_2019]])</f>
        <v>32750</v>
      </c>
      <c r="T79" s="107">
        <v>0.42899999999999999</v>
      </c>
      <c r="U79" s="107" t="s">
        <v>483</v>
      </c>
      <c r="V79" s="107">
        <v>0.40700000000000003</v>
      </c>
      <c r="W79" s="107" t="s">
        <v>483</v>
      </c>
      <c r="X79" s="107"/>
      <c r="Y79" s="117">
        <f>AVERAGE(Table1422[[#This Row],[SNAP_2015]:[SNAP_2019]])</f>
        <v>0.41800000000000004</v>
      </c>
      <c r="Z79" s="107">
        <v>0.23800000000000002</v>
      </c>
      <c r="AA79" s="107" t="s">
        <v>483</v>
      </c>
      <c r="AB79" s="107">
        <v>0.33299999999999996</v>
      </c>
      <c r="AC79" s="107" t="s">
        <v>483</v>
      </c>
      <c r="AD79" s="107"/>
      <c r="AE79" s="115">
        <f>AVERAGE(Table1422[[#This Row],[Poverty_2015]:[Poverty_2019]])</f>
        <v>0.28549999999999998</v>
      </c>
      <c r="AF79" s="109">
        <v>7.6999999999999999E-2</v>
      </c>
      <c r="AG79" s="109" t="s">
        <v>483</v>
      </c>
      <c r="AH79" s="109">
        <v>0.56399999999999995</v>
      </c>
      <c r="AI79" s="109" t="s">
        <v>483</v>
      </c>
      <c r="AJ79" s="109"/>
      <c r="AK79" s="114">
        <f>AVERAGE(Table1422[[#This Row],[Full Time Employment_2015]:[Full Time Employment_2019]])</f>
        <v>0.32049999999999995</v>
      </c>
      <c r="AL79" s="100"/>
      <c r="AM79" s="2" t="s">
        <v>507</v>
      </c>
    </row>
    <row r="80" spans="1:39" x14ac:dyDescent="0.25">
      <c r="A80" s="56" t="s">
        <v>65</v>
      </c>
      <c r="B80" s="105" t="s">
        <v>206</v>
      </c>
      <c r="C80" s="98" t="s">
        <v>184</v>
      </c>
      <c r="D80" s="105" t="s">
        <v>184</v>
      </c>
      <c r="E80" s="98">
        <v>13750</v>
      </c>
      <c r="F80" s="98"/>
      <c r="G80" s="111">
        <f>AVERAGE(Table1422[[#This Row],[IQ1_2015]:[IQ1_2019]])</f>
        <v>13750</v>
      </c>
      <c r="H80" s="100" t="s">
        <v>206</v>
      </c>
      <c r="I80" s="100">
        <v>21250</v>
      </c>
      <c r="J80" s="100" t="s">
        <v>184</v>
      </c>
      <c r="K80" s="100">
        <v>26250</v>
      </c>
      <c r="L80" s="100"/>
      <c r="M80" s="111">
        <f>AVERAGE(Table1422[[#This Row],[IQ2_2015]:[IQ2_2019]])</f>
        <v>23750</v>
      </c>
      <c r="N80" s="100" t="s">
        <v>206</v>
      </c>
      <c r="O80" s="100">
        <v>38750</v>
      </c>
      <c r="P80" s="100" t="s">
        <v>184</v>
      </c>
      <c r="Q80" s="100">
        <v>38750</v>
      </c>
      <c r="R80" s="100"/>
      <c r="S80" s="116">
        <f>AVERAGE(Table1422[[#This Row],[IQ3_2015]:[IQ3_2019]])</f>
        <v>38750</v>
      </c>
      <c r="T80" s="107">
        <v>0</v>
      </c>
      <c r="U80" s="107">
        <v>0.45</v>
      </c>
      <c r="V80" s="107" t="s">
        <v>483</v>
      </c>
      <c r="W80" s="107">
        <v>0.53299999999999992</v>
      </c>
      <c r="X80" s="107"/>
      <c r="Y80" s="117">
        <f>AVERAGE(Table1422[[#This Row],[SNAP_2015]:[SNAP_2019]])</f>
        <v>0.32766666666666661</v>
      </c>
      <c r="Z80" s="107">
        <v>0</v>
      </c>
      <c r="AA80" s="107">
        <v>0.2</v>
      </c>
      <c r="AB80" s="107" t="s">
        <v>483</v>
      </c>
      <c r="AC80" s="107">
        <v>0.26700000000000002</v>
      </c>
      <c r="AD80" s="107"/>
      <c r="AE80" s="115">
        <f>AVERAGE(Table1422[[#This Row],[Poverty_2015]:[Poverty_2019]])</f>
        <v>0.15566666666666668</v>
      </c>
      <c r="AF80" s="109">
        <v>0.5</v>
      </c>
      <c r="AG80" s="109">
        <v>0.111</v>
      </c>
      <c r="AH80" s="109">
        <v>0.74900000000000011</v>
      </c>
      <c r="AI80" s="109">
        <v>0.14300000000000002</v>
      </c>
      <c r="AJ80" s="109"/>
      <c r="AK80" s="114">
        <f>AVERAGE(Table1422[[#This Row],[Full Time Employment_2015]:[Full Time Employment_2019]])</f>
        <v>0.37575000000000003</v>
      </c>
      <c r="AL80" s="100"/>
      <c r="AM80" s="2" t="s">
        <v>507</v>
      </c>
    </row>
    <row r="81" spans="1:39" x14ac:dyDescent="0.25">
      <c r="A81" s="56" t="s">
        <v>56</v>
      </c>
      <c r="B81" s="105" t="s">
        <v>206</v>
      </c>
      <c r="C81" s="98">
        <v>26625</v>
      </c>
      <c r="D81" s="105">
        <v>17750</v>
      </c>
      <c r="E81" s="98">
        <v>25125</v>
      </c>
      <c r="F81" s="98"/>
      <c r="G81" s="111">
        <f>AVERAGE(Table1422[[#This Row],[IQ1_2015]:[IQ1_2019]])</f>
        <v>23166.666666666668</v>
      </c>
      <c r="H81" s="100" t="s">
        <v>206</v>
      </c>
      <c r="I81" s="100">
        <v>29667</v>
      </c>
      <c r="J81" s="100">
        <v>31750</v>
      </c>
      <c r="K81" s="100">
        <v>29278</v>
      </c>
      <c r="L81" s="100"/>
      <c r="M81" s="111">
        <f>AVERAGE(Table1422[[#This Row],[IQ2_2015]:[IQ2_2019]])</f>
        <v>30231.666666666668</v>
      </c>
      <c r="N81" s="100" t="s">
        <v>206</v>
      </c>
      <c r="O81" s="100">
        <v>41813</v>
      </c>
      <c r="P81" s="100">
        <v>42000</v>
      </c>
      <c r="Q81" s="100">
        <v>42944</v>
      </c>
      <c r="R81" s="100"/>
      <c r="S81" s="116">
        <f>AVERAGE(Table1422[[#This Row],[IQ3_2015]:[IQ3_2019]])</f>
        <v>42252.333333333336</v>
      </c>
      <c r="T81" s="107">
        <v>0.28600000000000003</v>
      </c>
      <c r="U81" s="107">
        <v>0</v>
      </c>
      <c r="V81" s="107">
        <v>0.625</v>
      </c>
      <c r="W81" s="107">
        <v>7.8E-2</v>
      </c>
      <c r="X81" s="107"/>
      <c r="Y81" s="117">
        <f>AVERAGE(Table1422[[#This Row],[SNAP_2015]:[SNAP_2019]])</f>
        <v>0.24725</v>
      </c>
      <c r="Z81" s="107">
        <v>0.22899999999999998</v>
      </c>
      <c r="AA81" s="107">
        <v>0</v>
      </c>
      <c r="AB81" s="107">
        <v>0.188</v>
      </c>
      <c r="AC81" s="107">
        <v>0</v>
      </c>
      <c r="AD81" s="107"/>
      <c r="AE81" s="115">
        <f>AVERAGE(Table1422[[#This Row],[Poverty_2015]:[Poverty_2019]])</f>
        <v>0.10425</v>
      </c>
      <c r="AF81" s="109">
        <v>0.26100000000000001</v>
      </c>
      <c r="AG81" s="109">
        <v>0.66</v>
      </c>
      <c r="AH81" s="109">
        <v>0.61799999999999999</v>
      </c>
      <c r="AI81" s="109">
        <v>0.33299999999999996</v>
      </c>
      <c r="AJ81" s="109"/>
      <c r="AK81" s="114">
        <f>AVERAGE(Table1422[[#This Row],[Full Time Employment_2015]:[Full Time Employment_2019]])</f>
        <v>0.46800000000000003</v>
      </c>
      <c r="AL81" s="100"/>
      <c r="AM81" s="2" t="s">
        <v>507</v>
      </c>
    </row>
    <row r="82" spans="1:39" x14ac:dyDescent="0.25">
      <c r="A82" s="56" t="s">
        <v>348</v>
      </c>
      <c r="B82" s="105">
        <v>12000</v>
      </c>
      <c r="C82" s="98">
        <v>10250</v>
      </c>
      <c r="D82" s="105">
        <v>16182</v>
      </c>
      <c r="E82" s="98">
        <v>16250</v>
      </c>
      <c r="F82" s="98"/>
      <c r="G82" s="111">
        <f>AVERAGE(Table1422[[#This Row],[IQ1_2015]:[IQ1_2019]])</f>
        <v>13670.5</v>
      </c>
      <c r="H82" s="100">
        <v>16375</v>
      </c>
      <c r="I82" s="100">
        <v>16200</v>
      </c>
      <c r="J82" s="100">
        <v>27643</v>
      </c>
      <c r="K82" s="100">
        <v>27500</v>
      </c>
      <c r="L82" s="100"/>
      <c r="M82" s="111">
        <f>AVERAGE(Table1422[[#This Row],[IQ2_2015]:[IQ2_2019]])</f>
        <v>21929.5</v>
      </c>
      <c r="N82" s="100">
        <v>29500</v>
      </c>
      <c r="O82" s="100" t="s">
        <v>184</v>
      </c>
      <c r="P82" s="100">
        <v>31800</v>
      </c>
      <c r="Q82" s="100">
        <v>41250</v>
      </c>
      <c r="R82" s="100"/>
      <c r="S82" s="116">
        <f>AVERAGE(Table1422[[#This Row],[IQ3_2015]:[IQ3_2019]])</f>
        <v>34183.333333333336</v>
      </c>
      <c r="T82" s="107">
        <v>0.46200000000000002</v>
      </c>
      <c r="U82" s="107">
        <v>0.222</v>
      </c>
      <c r="V82" s="107">
        <v>0.21600000000000003</v>
      </c>
      <c r="W82" s="107">
        <v>0.17100000000000001</v>
      </c>
      <c r="X82" s="107"/>
      <c r="Y82" s="117">
        <f>AVERAGE(Table1422[[#This Row],[SNAP_2015]:[SNAP_2019]])</f>
        <v>0.26775000000000004</v>
      </c>
      <c r="Z82" s="107">
        <v>0.23100000000000001</v>
      </c>
      <c r="AA82" s="107">
        <v>0.25</v>
      </c>
      <c r="AB82" s="107">
        <v>0</v>
      </c>
      <c r="AC82" s="107">
        <v>0.17100000000000001</v>
      </c>
      <c r="AD82" s="107"/>
      <c r="AE82" s="115">
        <f>AVERAGE(Table1422[[#This Row],[Poverty_2015]:[Poverty_2019]])</f>
        <v>0.16300000000000001</v>
      </c>
      <c r="AF82" s="109">
        <v>0</v>
      </c>
      <c r="AG82" s="109">
        <v>0.188</v>
      </c>
      <c r="AH82" s="109">
        <v>0.17600000000000002</v>
      </c>
      <c r="AI82" s="109">
        <v>0.182</v>
      </c>
      <c r="AJ82" s="109"/>
      <c r="AK82" s="114">
        <f>AVERAGE(Table1422[[#This Row],[Full Time Employment_2015]:[Full Time Employment_2019]])</f>
        <v>0.13650000000000001</v>
      </c>
      <c r="AL82" s="100"/>
      <c r="AM82" s="2" t="s">
        <v>507</v>
      </c>
    </row>
    <row r="83" spans="1:39" x14ac:dyDescent="0.25">
      <c r="A83" s="56" t="s">
        <v>55</v>
      </c>
      <c r="B83" s="105" t="s">
        <v>184</v>
      </c>
      <c r="C83" s="98" t="s">
        <v>184</v>
      </c>
      <c r="D83" s="105">
        <v>15600</v>
      </c>
      <c r="E83" s="98">
        <v>11900</v>
      </c>
      <c r="F83" s="98"/>
      <c r="G83" s="111">
        <f>AVERAGE(Table1422[[#This Row],[IQ1_2015]:[IQ1_2019]])</f>
        <v>13750</v>
      </c>
      <c r="H83" s="100" t="s">
        <v>184</v>
      </c>
      <c r="I83" s="100">
        <v>37000</v>
      </c>
      <c r="J83" s="100">
        <v>23700</v>
      </c>
      <c r="K83" s="100">
        <v>38000</v>
      </c>
      <c r="L83" s="100"/>
      <c r="M83" s="111">
        <f>AVERAGE(Table1422[[#This Row],[IQ2_2015]:[IQ2_2019]])</f>
        <v>32900</v>
      </c>
      <c r="N83" s="100" t="s">
        <v>184</v>
      </c>
      <c r="O83" s="100">
        <v>53000</v>
      </c>
      <c r="P83" s="100">
        <v>45500</v>
      </c>
      <c r="Q83" s="100">
        <v>51750</v>
      </c>
      <c r="R83" s="100"/>
      <c r="S83" s="116">
        <f>AVERAGE(Table1422[[#This Row],[IQ3_2015]:[IQ3_2019]])</f>
        <v>50083.333333333336</v>
      </c>
      <c r="T83" s="107" t="s">
        <v>483</v>
      </c>
      <c r="U83" s="107">
        <v>0.188</v>
      </c>
      <c r="V83" s="107">
        <v>0.17100000000000001</v>
      </c>
      <c r="W83" s="107">
        <v>0.105</v>
      </c>
      <c r="X83" s="107"/>
      <c r="Y83" s="117">
        <f>AVERAGE(Table1422[[#This Row],[SNAP_2015]:[SNAP_2019]])</f>
        <v>0.15466666666666665</v>
      </c>
      <c r="Z83" s="107" t="s">
        <v>483</v>
      </c>
      <c r="AA83" s="107">
        <v>6.3E-2</v>
      </c>
      <c r="AB83" s="107">
        <v>9.8000000000000004E-2</v>
      </c>
      <c r="AC83" s="107">
        <v>0.26300000000000001</v>
      </c>
      <c r="AD83" s="107"/>
      <c r="AE83" s="115">
        <f>AVERAGE(Table1422[[#This Row],[Poverty_2015]:[Poverty_2019]])</f>
        <v>0.14133333333333334</v>
      </c>
      <c r="AF83" s="109" t="s">
        <v>483</v>
      </c>
      <c r="AG83" s="109">
        <v>0.42899999999999999</v>
      </c>
      <c r="AH83" s="109">
        <v>0.54500000000000004</v>
      </c>
      <c r="AI83" s="109">
        <v>0.316</v>
      </c>
      <c r="AJ83" s="109"/>
      <c r="AK83" s="114">
        <f>AVERAGE(Table1422[[#This Row],[Full Time Employment_2015]:[Full Time Employment_2019]])</f>
        <v>0.43</v>
      </c>
      <c r="AL83" s="100"/>
      <c r="AM83" s="2" t="s">
        <v>507</v>
      </c>
    </row>
    <row r="84" spans="1:39" x14ac:dyDescent="0.25">
      <c r="A84" s="56" t="s">
        <v>347</v>
      </c>
      <c r="B84" s="105">
        <v>20800</v>
      </c>
      <c r="C84" s="98" t="s">
        <v>184</v>
      </c>
      <c r="D84" s="105">
        <v>16000</v>
      </c>
      <c r="E84" s="98">
        <v>17000</v>
      </c>
      <c r="F84" s="98"/>
      <c r="G84" s="111">
        <f>AVERAGE(Table1422[[#This Row],[IQ1_2015]:[IQ1_2019]])</f>
        <v>17933.333333333332</v>
      </c>
      <c r="H84" s="100">
        <v>32667</v>
      </c>
      <c r="I84" s="100" t="s">
        <v>184</v>
      </c>
      <c r="J84" s="100">
        <v>37333</v>
      </c>
      <c r="K84" s="100">
        <v>21000</v>
      </c>
      <c r="L84" s="100"/>
      <c r="M84" s="111">
        <f>AVERAGE(Table1422[[#This Row],[IQ2_2015]:[IQ2_2019]])</f>
        <v>30333.333333333332</v>
      </c>
      <c r="N84" s="100">
        <v>48167</v>
      </c>
      <c r="O84" s="100" t="s">
        <v>184</v>
      </c>
      <c r="P84" s="100">
        <v>52667</v>
      </c>
      <c r="Q84" s="100">
        <v>22333</v>
      </c>
      <c r="R84" s="100"/>
      <c r="S84" s="116">
        <f>AVERAGE(Table1422[[#This Row],[IQ3_2015]:[IQ3_2019]])</f>
        <v>41055.666666666664</v>
      </c>
      <c r="T84" s="107">
        <v>0.55100000000000005</v>
      </c>
      <c r="U84" s="107" t="s">
        <v>483</v>
      </c>
      <c r="V84" s="107">
        <v>0.11800000000000001</v>
      </c>
      <c r="W84" s="107">
        <v>0</v>
      </c>
      <c r="X84" s="107"/>
      <c r="Y84" s="117">
        <f>AVERAGE(Table1422[[#This Row],[SNAP_2015]:[SNAP_2019]])</f>
        <v>0.223</v>
      </c>
      <c r="Z84" s="107">
        <v>0.17300000000000001</v>
      </c>
      <c r="AA84" s="107" t="s">
        <v>483</v>
      </c>
      <c r="AB84" s="107">
        <v>0.17600000000000002</v>
      </c>
      <c r="AC84" s="107">
        <v>0.625</v>
      </c>
      <c r="AD84" s="107"/>
      <c r="AE84" s="115">
        <f>AVERAGE(Table1422[[#This Row],[Poverty_2015]:[Poverty_2019]])</f>
        <v>0.32466666666666666</v>
      </c>
      <c r="AF84" s="109">
        <v>0.182</v>
      </c>
      <c r="AG84" s="109" t="s">
        <v>483</v>
      </c>
      <c r="AH84" s="109">
        <v>0.18899999999999997</v>
      </c>
      <c r="AI84" s="109">
        <v>0</v>
      </c>
      <c r="AJ84" s="109"/>
      <c r="AK84" s="114">
        <f>AVERAGE(Table1422[[#This Row],[Full Time Employment_2015]:[Full Time Employment_2019]])</f>
        <v>0.12366666666666666</v>
      </c>
      <c r="AL84" s="100"/>
      <c r="AM84" s="2" t="s">
        <v>507</v>
      </c>
    </row>
    <row r="85" spans="1:39" x14ac:dyDescent="0.25">
      <c r="A85" s="56" t="s">
        <v>346</v>
      </c>
      <c r="B85" s="105" t="s">
        <v>206</v>
      </c>
      <c r="C85" s="98">
        <v>19375</v>
      </c>
      <c r="D85" s="105" t="s">
        <v>184</v>
      </c>
      <c r="E85" s="98">
        <v>14333</v>
      </c>
      <c r="F85" s="98"/>
      <c r="G85" s="111">
        <f>AVERAGE(Table1422[[#This Row],[IQ1_2015]:[IQ1_2019]])</f>
        <v>16854</v>
      </c>
      <c r="H85" s="100" t="s">
        <v>206</v>
      </c>
      <c r="I85" s="100">
        <v>33500</v>
      </c>
      <c r="J85" s="100" t="s">
        <v>184</v>
      </c>
      <c r="K85" s="100">
        <v>27125</v>
      </c>
      <c r="L85" s="100"/>
      <c r="M85" s="111">
        <f>AVERAGE(Table1422[[#This Row],[IQ2_2015]:[IQ2_2019]])</f>
        <v>30312.5</v>
      </c>
      <c r="N85" s="100" t="s">
        <v>206</v>
      </c>
      <c r="O85" s="100">
        <v>52500</v>
      </c>
      <c r="P85" s="100" t="s">
        <v>184</v>
      </c>
      <c r="Q85" s="100">
        <v>49300</v>
      </c>
      <c r="R85" s="100"/>
      <c r="S85" s="116">
        <f>AVERAGE(Table1422[[#This Row],[IQ3_2015]:[IQ3_2019]])</f>
        <v>50900</v>
      </c>
      <c r="T85" s="107">
        <v>0.26100000000000001</v>
      </c>
      <c r="U85" s="107">
        <v>0.42700000000000005</v>
      </c>
      <c r="V85" s="107">
        <v>0</v>
      </c>
      <c r="W85" s="107">
        <v>0.46799999999999997</v>
      </c>
      <c r="X85" s="107"/>
      <c r="Y85" s="117">
        <f>AVERAGE(Table1422[[#This Row],[SNAP_2015]:[SNAP_2019]])</f>
        <v>0.28900000000000003</v>
      </c>
      <c r="Z85" s="107">
        <v>0.26100000000000001</v>
      </c>
      <c r="AA85" s="107">
        <v>0.182</v>
      </c>
      <c r="AB85" s="107">
        <v>1</v>
      </c>
      <c r="AC85" s="107">
        <v>0.252</v>
      </c>
      <c r="AD85" s="107"/>
      <c r="AE85" s="115">
        <f>AVERAGE(Table1422[[#This Row],[Poverty_2015]:[Poverty_2019]])</f>
        <v>0.42375000000000002</v>
      </c>
      <c r="AF85" s="109">
        <v>0.49</v>
      </c>
      <c r="AG85" s="109">
        <v>0.214</v>
      </c>
      <c r="AH85" s="109">
        <v>0.22</v>
      </c>
      <c r="AI85" s="109">
        <v>0.17199999999999999</v>
      </c>
      <c r="AJ85" s="109"/>
      <c r="AK85" s="114">
        <f>AVERAGE(Table1422[[#This Row],[Full Time Employment_2015]:[Full Time Employment_2019]])</f>
        <v>0.27399999999999997</v>
      </c>
      <c r="AL85" s="100">
        <v>125</v>
      </c>
      <c r="AM85" s="2" t="s">
        <v>505</v>
      </c>
    </row>
    <row r="86" spans="1:39" x14ac:dyDescent="0.25">
      <c r="A86" s="56" t="s">
        <v>345</v>
      </c>
      <c r="B86" s="105">
        <v>30326</v>
      </c>
      <c r="C86" s="98" t="s">
        <v>184</v>
      </c>
      <c r="D86" s="105">
        <v>16250</v>
      </c>
      <c r="E86" s="98">
        <v>21500</v>
      </c>
      <c r="F86" s="98"/>
      <c r="G86" s="111">
        <f>AVERAGE(Table1422[[#This Row],[IQ1_2015]:[IQ1_2019]])</f>
        <v>22692</v>
      </c>
      <c r="H86" s="100">
        <v>49479</v>
      </c>
      <c r="I86" s="100">
        <v>25500</v>
      </c>
      <c r="J86" s="100">
        <v>27500</v>
      </c>
      <c r="K86" s="100">
        <v>29500</v>
      </c>
      <c r="L86" s="100"/>
      <c r="M86" s="111">
        <f>AVERAGE(Table1422[[#This Row],[IQ2_2015]:[IQ2_2019]])</f>
        <v>32994.75</v>
      </c>
      <c r="N86" s="100">
        <v>60938</v>
      </c>
      <c r="O86" s="100">
        <v>40167</v>
      </c>
      <c r="P86" s="100">
        <v>46875</v>
      </c>
      <c r="Q86" s="100">
        <v>44500</v>
      </c>
      <c r="R86" s="100"/>
      <c r="S86" s="116">
        <f>AVERAGE(Table1422[[#This Row],[IQ3_2015]:[IQ3_2019]])</f>
        <v>48120</v>
      </c>
      <c r="T86" s="107">
        <v>0</v>
      </c>
      <c r="U86" s="107">
        <v>0.318</v>
      </c>
      <c r="V86" s="107">
        <v>0.496</v>
      </c>
      <c r="W86" s="107">
        <v>0.16699999999999998</v>
      </c>
      <c r="X86" s="107"/>
      <c r="Y86" s="117">
        <f>AVERAGE(Table1422[[#This Row],[SNAP_2015]:[SNAP_2019]])</f>
        <v>0.24525000000000002</v>
      </c>
      <c r="Z86" s="107">
        <v>5.9000000000000004E-2</v>
      </c>
      <c r="AA86" s="107">
        <v>0.182</v>
      </c>
      <c r="AB86" s="107">
        <v>0.26100000000000001</v>
      </c>
      <c r="AC86" s="107">
        <v>0.111</v>
      </c>
      <c r="AD86" s="107"/>
      <c r="AE86" s="115">
        <f>AVERAGE(Table1422[[#This Row],[Poverty_2015]:[Poverty_2019]])</f>
        <v>0.15325</v>
      </c>
      <c r="AF86" s="109">
        <v>0.83900000000000008</v>
      </c>
      <c r="AG86" s="109">
        <v>0.435</v>
      </c>
      <c r="AH86" s="109">
        <v>0.621</v>
      </c>
      <c r="AI86" s="109">
        <v>0.53100000000000003</v>
      </c>
      <c r="AJ86" s="109"/>
      <c r="AK86" s="114">
        <f>AVERAGE(Table1422[[#This Row],[Full Time Employment_2015]:[Full Time Employment_2019]])</f>
        <v>0.60650000000000004</v>
      </c>
      <c r="AL86" s="100">
        <v>60</v>
      </c>
      <c r="AM86" s="2" t="s">
        <v>505</v>
      </c>
    </row>
    <row r="87" spans="1:39" x14ac:dyDescent="0.25">
      <c r="A87" s="56" t="s">
        <v>116</v>
      </c>
      <c r="B87" s="105">
        <v>15000</v>
      </c>
      <c r="C87" s="98">
        <v>31800</v>
      </c>
      <c r="D87" s="105">
        <v>20750</v>
      </c>
      <c r="E87" s="98">
        <v>32965</v>
      </c>
      <c r="F87" s="98"/>
      <c r="G87" s="111">
        <f>AVERAGE(Table1422[[#This Row],[IQ1_2015]:[IQ1_2019]])</f>
        <v>25128.75</v>
      </c>
      <c r="H87" s="100">
        <v>23750</v>
      </c>
      <c r="I87" s="100">
        <v>52250</v>
      </c>
      <c r="J87" s="100">
        <v>27750</v>
      </c>
      <c r="K87" s="100">
        <v>53373</v>
      </c>
      <c r="L87" s="100"/>
      <c r="M87" s="111">
        <f>AVERAGE(Table1422[[#This Row],[IQ2_2015]:[IQ2_2019]])</f>
        <v>39280.75</v>
      </c>
      <c r="N87" s="100">
        <v>40000</v>
      </c>
      <c r="O87" s="100">
        <v>71341</v>
      </c>
      <c r="P87" s="100">
        <v>42250</v>
      </c>
      <c r="Q87" s="100">
        <v>73705</v>
      </c>
      <c r="R87" s="100"/>
      <c r="S87" s="116">
        <f>AVERAGE(Table1422[[#This Row],[IQ3_2015]:[IQ3_2019]])</f>
        <v>56824</v>
      </c>
      <c r="T87" s="107">
        <v>0.56000000000000005</v>
      </c>
      <c r="U87" s="107">
        <v>0</v>
      </c>
      <c r="V87" s="107">
        <v>0.16699999999999998</v>
      </c>
      <c r="W87" s="107">
        <v>0</v>
      </c>
      <c r="X87" s="107"/>
      <c r="Y87" s="117">
        <f>AVERAGE(Table1422[[#This Row],[SNAP_2015]:[SNAP_2019]])</f>
        <v>0.18175000000000002</v>
      </c>
      <c r="Z87" s="107">
        <v>0.24</v>
      </c>
      <c r="AA87" s="107">
        <v>4.0999999999999995E-2</v>
      </c>
      <c r="AB87" s="107">
        <v>0.111</v>
      </c>
      <c r="AC87" s="107">
        <v>3.1E-2</v>
      </c>
      <c r="AD87" s="107"/>
      <c r="AE87" s="115">
        <f>AVERAGE(Table1422[[#This Row],[Poverty_2015]:[Poverty_2019]])</f>
        <v>0.10574999999999998</v>
      </c>
      <c r="AF87" s="109">
        <v>0.222</v>
      </c>
      <c r="AG87" s="109">
        <v>0.81900000000000006</v>
      </c>
      <c r="AH87" s="109">
        <v>0.25700000000000001</v>
      </c>
      <c r="AI87" s="109">
        <v>0.80299999999999994</v>
      </c>
      <c r="AJ87" s="109"/>
      <c r="AK87" s="114">
        <f>AVERAGE(Table1422[[#This Row],[Full Time Employment_2015]:[Full Time Employment_2019]])</f>
        <v>0.52524999999999999</v>
      </c>
      <c r="AL87" s="100"/>
      <c r="AM87" s="2" t="s">
        <v>507</v>
      </c>
    </row>
    <row r="88" spans="1:39" x14ac:dyDescent="0.25">
      <c r="A88" s="56" t="s">
        <v>344</v>
      </c>
      <c r="B88" s="105" t="s">
        <v>206</v>
      </c>
      <c r="C88" s="98">
        <v>20750</v>
      </c>
      <c r="D88" s="105">
        <v>32982</v>
      </c>
      <c r="E88" s="98">
        <v>24375</v>
      </c>
      <c r="F88" s="98"/>
      <c r="G88" s="111">
        <f>AVERAGE(Table1422[[#This Row],[IQ1_2015]:[IQ1_2019]])</f>
        <v>26035.666666666668</v>
      </c>
      <c r="H88" s="100" t="s">
        <v>206</v>
      </c>
      <c r="I88" s="100">
        <v>26500</v>
      </c>
      <c r="J88" s="100">
        <v>51845</v>
      </c>
      <c r="K88" s="100">
        <v>27000</v>
      </c>
      <c r="L88" s="100"/>
      <c r="M88" s="111">
        <f>AVERAGE(Table1422[[#This Row],[IQ2_2015]:[IQ2_2019]])</f>
        <v>35115</v>
      </c>
      <c r="N88" s="100" t="s">
        <v>206</v>
      </c>
      <c r="O88" s="100">
        <v>53500</v>
      </c>
      <c r="P88" s="100">
        <v>71357</v>
      </c>
      <c r="Q88" s="100">
        <v>33750</v>
      </c>
      <c r="R88" s="100"/>
      <c r="S88" s="116">
        <f>AVERAGE(Table1422[[#This Row],[IQ3_2015]:[IQ3_2019]])</f>
        <v>52869</v>
      </c>
      <c r="T88" s="107">
        <v>0</v>
      </c>
      <c r="U88" s="107">
        <v>0.60699999999999998</v>
      </c>
      <c r="V88" s="107">
        <v>0</v>
      </c>
      <c r="W88" s="107">
        <v>0.52</v>
      </c>
      <c r="X88" s="107"/>
      <c r="Y88" s="117">
        <f>AVERAGE(Table1422[[#This Row],[SNAP_2015]:[SNAP_2019]])</f>
        <v>0.28175</v>
      </c>
      <c r="Z88" s="107">
        <v>0</v>
      </c>
      <c r="AA88" s="107">
        <v>0.17899999999999999</v>
      </c>
      <c r="AB88" s="107">
        <v>3.4000000000000002E-2</v>
      </c>
      <c r="AC88" s="107">
        <v>0.24</v>
      </c>
      <c r="AD88" s="107"/>
      <c r="AE88" s="115">
        <f>AVERAGE(Table1422[[#This Row],[Poverty_2015]:[Poverty_2019]])</f>
        <v>0.11324999999999999</v>
      </c>
      <c r="AF88" s="109">
        <v>0.42100000000000004</v>
      </c>
      <c r="AG88" s="109">
        <v>0.2</v>
      </c>
      <c r="AH88" s="109">
        <v>0.4</v>
      </c>
      <c r="AI88" s="109">
        <v>0.14300000000000002</v>
      </c>
      <c r="AJ88" s="109"/>
      <c r="AK88" s="114">
        <f>AVERAGE(Table1422[[#This Row],[Full Time Employment_2015]:[Full Time Employment_2019]])</f>
        <v>0.29099999999999998</v>
      </c>
      <c r="AL88" s="100">
        <v>50</v>
      </c>
      <c r="AM88" s="2" t="s">
        <v>519</v>
      </c>
    </row>
    <row r="89" spans="1:39" x14ac:dyDescent="0.25">
      <c r="A89" s="56" t="s">
        <v>158</v>
      </c>
      <c r="B89" s="105">
        <v>16929</v>
      </c>
      <c r="C89" s="98" t="s">
        <v>184</v>
      </c>
      <c r="D89" s="105">
        <v>21000</v>
      </c>
      <c r="E89" s="98" t="s">
        <v>184</v>
      </c>
      <c r="F89" s="98"/>
      <c r="G89" s="111">
        <f>AVERAGE(Table1422[[#This Row],[IQ1_2015]:[IQ1_2019]])</f>
        <v>18964.5</v>
      </c>
      <c r="H89" s="100">
        <v>31750</v>
      </c>
      <c r="I89" s="100">
        <v>108750</v>
      </c>
      <c r="J89" s="100">
        <v>25167</v>
      </c>
      <c r="K89" s="100" t="s">
        <v>184</v>
      </c>
      <c r="L89" s="100"/>
      <c r="M89" s="111">
        <f>AVERAGE(Table1422[[#This Row],[IQ2_2015]:[IQ2_2019]])</f>
        <v>55222.333333333336</v>
      </c>
      <c r="N89" s="100">
        <v>46500</v>
      </c>
      <c r="O89" s="100">
        <v>115500</v>
      </c>
      <c r="P89" s="100">
        <v>31750</v>
      </c>
      <c r="Q89" s="100" t="s">
        <v>184</v>
      </c>
      <c r="R89" s="100"/>
      <c r="S89" s="116">
        <f>AVERAGE(Table1422[[#This Row],[IQ3_2015]:[IQ3_2019]])</f>
        <v>64583.333333333336</v>
      </c>
      <c r="T89" s="107">
        <v>0.35100000000000003</v>
      </c>
      <c r="U89" s="107">
        <v>0</v>
      </c>
      <c r="V89" s="107">
        <v>0.60699999999999998</v>
      </c>
      <c r="W89" s="107">
        <v>0</v>
      </c>
      <c r="X89" s="107"/>
      <c r="Y89" s="117">
        <f>AVERAGE(Table1422[[#This Row],[SNAP_2015]:[SNAP_2019]])</f>
        <v>0.23949999999999999</v>
      </c>
      <c r="Z89" s="107">
        <v>0.26800000000000002</v>
      </c>
      <c r="AA89" s="107">
        <v>0</v>
      </c>
      <c r="AB89" s="107">
        <v>0.25</v>
      </c>
      <c r="AC89" s="107">
        <v>0</v>
      </c>
      <c r="AD89" s="107"/>
      <c r="AE89" s="115">
        <f>AVERAGE(Table1422[[#This Row],[Poverty_2015]:[Poverty_2019]])</f>
        <v>0.1295</v>
      </c>
      <c r="AF89" s="109">
        <v>0.17899999999999999</v>
      </c>
      <c r="AG89" s="109">
        <v>0.35</v>
      </c>
      <c r="AH89" s="109">
        <v>0.79599999999999993</v>
      </c>
      <c r="AI89" s="109">
        <v>0.33299999999999996</v>
      </c>
      <c r="AJ89" s="109"/>
      <c r="AK89" s="114">
        <f>AVERAGE(Table1422[[#This Row],[Full Time Employment_2015]:[Full Time Employment_2019]])</f>
        <v>0.41449999999999992</v>
      </c>
      <c r="AL89" s="100"/>
      <c r="AM89" s="2" t="s">
        <v>507</v>
      </c>
    </row>
    <row r="90" spans="1:39" x14ac:dyDescent="0.25">
      <c r="A90" s="56" t="s">
        <v>343</v>
      </c>
      <c r="B90" s="105">
        <v>23682</v>
      </c>
      <c r="C90" s="98">
        <v>17667</v>
      </c>
      <c r="D90" s="105">
        <v>117700</v>
      </c>
      <c r="E90" s="98">
        <v>17500</v>
      </c>
      <c r="F90" s="98"/>
      <c r="G90" s="111">
        <f>AVERAGE(Table1422[[#This Row],[IQ1_2015]:[IQ1_2019]])</f>
        <v>44137.25</v>
      </c>
      <c r="H90" s="100">
        <v>37364</v>
      </c>
      <c r="I90" s="100">
        <v>31700</v>
      </c>
      <c r="J90" s="100">
        <v>118900</v>
      </c>
      <c r="K90" s="100">
        <v>38438</v>
      </c>
      <c r="L90" s="100"/>
      <c r="M90" s="111">
        <f>AVERAGE(Table1422[[#This Row],[IQ2_2015]:[IQ2_2019]])</f>
        <v>56600.5</v>
      </c>
      <c r="N90" s="100">
        <v>58833</v>
      </c>
      <c r="O90" s="100">
        <v>41750</v>
      </c>
      <c r="P90" s="100" t="s">
        <v>342</v>
      </c>
      <c r="Q90" s="100">
        <v>58125</v>
      </c>
      <c r="R90" s="100"/>
      <c r="S90" s="116">
        <f>AVERAGE(Table1422[[#This Row],[IQ3_2015]:[IQ3_2019]])</f>
        <v>52902.666666666664</v>
      </c>
      <c r="T90" s="107">
        <v>0.316</v>
      </c>
      <c r="U90" s="107">
        <v>0.31900000000000001</v>
      </c>
      <c r="V90" s="107">
        <v>0</v>
      </c>
      <c r="W90" s="107">
        <v>0.34100000000000003</v>
      </c>
      <c r="X90" s="107"/>
      <c r="Y90" s="117">
        <f>AVERAGE(Table1422[[#This Row],[SNAP_2015]:[SNAP_2019]])</f>
        <v>0.24399999999999999</v>
      </c>
      <c r="Z90" s="107">
        <v>0.23</v>
      </c>
      <c r="AA90" s="107">
        <v>0.23100000000000001</v>
      </c>
      <c r="AB90" s="107">
        <v>0</v>
      </c>
      <c r="AC90" s="107">
        <v>0.23499999999999999</v>
      </c>
      <c r="AD90" s="107"/>
      <c r="AE90" s="115">
        <f>AVERAGE(Table1422[[#This Row],[Poverty_2015]:[Poverty_2019]])</f>
        <v>0.17399999999999999</v>
      </c>
      <c r="AF90" s="109">
        <v>0.28100000000000003</v>
      </c>
      <c r="AG90" s="109">
        <v>0.191</v>
      </c>
      <c r="AH90" s="109">
        <v>0.27600000000000002</v>
      </c>
      <c r="AI90" s="109">
        <v>0.215</v>
      </c>
      <c r="AJ90" s="109"/>
      <c r="AK90" s="114">
        <f>AVERAGE(Table1422[[#This Row],[Full Time Employment_2015]:[Full Time Employment_2019]])</f>
        <v>0.24074999999999999</v>
      </c>
      <c r="AL90" s="140">
        <v>95</v>
      </c>
      <c r="AM90" s="2" t="s">
        <v>505</v>
      </c>
    </row>
    <row r="91" spans="1:39" x14ac:dyDescent="0.25">
      <c r="A91" s="56" t="s">
        <v>341</v>
      </c>
      <c r="B91" s="105">
        <v>31986</v>
      </c>
      <c r="C91" s="98">
        <v>23833</v>
      </c>
      <c r="D91" s="105">
        <v>16917</v>
      </c>
      <c r="E91" s="98">
        <v>25375</v>
      </c>
      <c r="F91" s="98"/>
      <c r="G91" s="111">
        <f>AVERAGE(Table1422[[#This Row],[IQ1_2015]:[IQ1_2019]])</f>
        <v>24527.75</v>
      </c>
      <c r="H91" s="100">
        <v>56520</v>
      </c>
      <c r="I91" s="100">
        <v>35875</v>
      </c>
      <c r="J91" s="100">
        <v>34600</v>
      </c>
      <c r="K91" s="100">
        <v>35188</v>
      </c>
      <c r="L91" s="100"/>
      <c r="M91" s="111">
        <f>AVERAGE(Table1422[[#This Row],[IQ2_2015]:[IQ2_2019]])</f>
        <v>40545.75</v>
      </c>
      <c r="N91" s="100">
        <v>75810</v>
      </c>
      <c r="O91" s="100">
        <v>56300</v>
      </c>
      <c r="P91" s="100">
        <v>48000</v>
      </c>
      <c r="Q91" s="100">
        <v>46500</v>
      </c>
      <c r="R91" s="100"/>
      <c r="S91" s="116">
        <f>AVERAGE(Table1422[[#This Row],[IQ3_2015]:[IQ3_2019]])</f>
        <v>56652.5</v>
      </c>
      <c r="T91" s="107">
        <v>0</v>
      </c>
      <c r="U91" s="107">
        <v>0.40799999999999997</v>
      </c>
      <c r="V91" s="107">
        <v>0.318</v>
      </c>
      <c r="W91" s="107">
        <v>0.46899999999999997</v>
      </c>
      <c r="X91" s="107"/>
      <c r="Y91" s="117">
        <f>AVERAGE(Table1422[[#This Row],[SNAP_2015]:[SNAP_2019]])</f>
        <v>0.29874999999999996</v>
      </c>
      <c r="Z91" s="107">
        <v>5.5E-2</v>
      </c>
      <c r="AA91" s="107">
        <v>0.24600000000000002</v>
      </c>
      <c r="AB91" s="107">
        <v>0.23899999999999999</v>
      </c>
      <c r="AC91" s="107">
        <v>0.218</v>
      </c>
      <c r="AD91" s="107"/>
      <c r="AE91" s="115">
        <f>AVERAGE(Table1422[[#This Row],[Poverty_2015]:[Poverty_2019]])</f>
        <v>0.1895</v>
      </c>
      <c r="AF91" s="109">
        <v>0.52300000000000002</v>
      </c>
      <c r="AG91" s="109">
        <v>0.23899999999999999</v>
      </c>
      <c r="AH91" s="109">
        <v>0.33700000000000002</v>
      </c>
      <c r="AI91" s="109">
        <v>0.20199999999999999</v>
      </c>
      <c r="AJ91" s="109"/>
      <c r="AK91" s="114">
        <f>AVERAGE(Table1422[[#This Row],[Full Time Employment_2015]:[Full Time Employment_2019]])</f>
        <v>0.32524999999999998</v>
      </c>
      <c r="AL91" s="140">
        <v>100</v>
      </c>
      <c r="AM91" s="2" t="s">
        <v>499</v>
      </c>
    </row>
    <row r="92" spans="1:39" x14ac:dyDescent="0.25">
      <c r="A92" s="56" t="s">
        <v>154</v>
      </c>
      <c r="B92" s="105" t="s">
        <v>184</v>
      </c>
      <c r="C92" s="98">
        <v>38896</v>
      </c>
      <c r="D92" s="105">
        <v>23214</v>
      </c>
      <c r="E92" s="98">
        <v>59022</v>
      </c>
      <c r="F92" s="98"/>
      <c r="G92" s="111">
        <f>AVERAGE(Table1422[[#This Row],[IQ1_2015]:[IQ1_2019]])</f>
        <v>40377.333333333336</v>
      </c>
      <c r="H92" s="100" t="s">
        <v>184</v>
      </c>
      <c r="I92" s="100">
        <v>63141</v>
      </c>
      <c r="J92" s="100">
        <v>35250</v>
      </c>
      <c r="K92" s="100">
        <v>66086</v>
      </c>
      <c r="L92" s="100"/>
      <c r="M92" s="111">
        <f>AVERAGE(Table1422[[#This Row],[IQ2_2015]:[IQ2_2019]])</f>
        <v>54825.666666666664</v>
      </c>
      <c r="N92" s="100" t="s">
        <v>184</v>
      </c>
      <c r="O92" s="100">
        <v>102917</v>
      </c>
      <c r="P92" s="100">
        <v>51500</v>
      </c>
      <c r="Q92" s="100">
        <v>81841</v>
      </c>
      <c r="R92" s="100"/>
      <c r="S92" s="116">
        <f>AVERAGE(Table1422[[#This Row],[IQ3_2015]:[IQ3_2019]])</f>
        <v>78752.666666666672</v>
      </c>
      <c r="T92" s="107" t="s">
        <v>483</v>
      </c>
      <c r="U92" s="107">
        <v>0</v>
      </c>
      <c r="V92" s="107">
        <v>0.42799999999999999</v>
      </c>
      <c r="W92" s="107">
        <v>0</v>
      </c>
      <c r="X92" s="107"/>
      <c r="Y92" s="117">
        <f>AVERAGE(Table1422[[#This Row],[SNAP_2015]:[SNAP_2019]])</f>
        <v>0.14266666666666666</v>
      </c>
      <c r="Z92" s="107" t="s">
        <v>483</v>
      </c>
      <c r="AA92" s="107">
        <v>0</v>
      </c>
      <c r="AB92" s="107">
        <v>0.25600000000000001</v>
      </c>
      <c r="AC92" s="107">
        <v>0</v>
      </c>
      <c r="AD92" s="107"/>
      <c r="AE92" s="115">
        <f>AVERAGE(Table1422[[#This Row],[Poverty_2015]:[Poverty_2019]])</f>
        <v>8.533333333333333E-2</v>
      </c>
      <c r="AF92" s="109" t="s">
        <v>483</v>
      </c>
      <c r="AG92" s="109">
        <v>0.50800000000000001</v>
      </c>
      <c r="AH92" s="109">
        <v>0.28499999999999998</v>
      </c>
      <c r="AI92" s="109">
        <v>0.42200000000000004</v>
      </c>
      <c r="AJ92" s="109"/>
      <c r="AK92" s="114">
        <f>AVERAGE(Table1422[[#This Row],[Full Time Employment_2015]:[Full Time Employment_2019]])</f>
        <v>0.40499999999999997</v>
      </c>
      <c r="AL92" s="100"/>
      <c r="AM92" s="2" t="s">
        <v>507</v>
      </c>
    </row>
    <row r="93" spans="1:39" x14ac:dyDescent="0.25">
      <c r="A93" s="56" t="s">
        <v>340</v>
      </c>
      <c r="B93" s="105">
        <v>17000</v>
      </c>
      <c r="C93" s="98" t="s">
        <v>184</v>
      </c>
      <c r="D93" s="105">
        <v>52613</v>
      </c>
      <c r="E93" s="98" t="s">
        <v>184</v>
      </c>
      <c r="F93" s="98"/>
      <c r="G93" s="111">
        <f>AVERAGE(Table1422[[#This Row],[IQ1_2015]:[IQ1_2019]])</f>
        <v>34806.5</v>
      </c>
      <c r="H93" s="100">
        <v>19750</v>
      </c>
      <c r="I93" s="100" t="s">
        <v>184</v>
      </c>
      <c r="J93" s="100">
        <v>61969</v>
      </c>
      <c r="K93" s="100" t="s">
        <v>184</v>
      </c>
      <c r="L93" s="100"/>
      <c r="M93" s="111">
        <f>AVERAGE(Table1422[[#This Row],[IQ2_2015]:[IQ2_2019]])</f>
        <v>40859.5</v>
      </c>
      <c r="N93" s="100">
        <v>32750</v>
      </c>
      <c r="O93" s="100" t="s">
        <v>184</v>
      </c>
      <c r="P93" s="100">
        <v>72372</v>
      </c>
      <c r="Q93" s="100" t="s">
        <v>184</v>
      </c>
      <c r="R93" s="100"/>
      <c r="S93" s="116">
        <f>AVERAGE(Table1422[[#This Row],[IQ3_2015]:[IQ3_2019]])</f>
        <v>52561</v>
      </c>
      <c r="T93" s="107">
        <v>0</v>
      </c>
      <c r="U93" s="107" t="s">
        <v>483</v>
      </c>
      <c r="V93" s="107">
        <v>0</v>
      </c>
      <c r="W93" s="107" t="s">
        <v>483</v>
      </c>
      <c r="X93" s="107"/>
      <c r="Y93" s="117">
        <f>AVERAGE(Table1422[[#This Row],[SNAP_2015]:[SNAP_2019]])</f>
        <v>0</v>
      </c>
      <c r="Z93" s="107">
        <v>0</v>
      </c>
      <c r="AA93" s="107" t="s">
        <v>483</v>
      </c>
      <c r="AB93" s="107">
        <v>0</v>
      </c>
      <c r="AC93" s="107" t="s">
        <v>483</v>
      </c>
      <c r="AD93" s="107"/>
      <c r="AE93" s="115">
        <f>AVERAGE(Table1422[[#This Row],[Poverty_2015]:[Poverty_2019]])</f>
        <v>0</v>
      </c>
      <c r="AF93" s="109">
        <v>0.71400000000000008</v>
      </c>
      <c r="AG93" s="109" t="s">
        <v>483</v>
      </c>
      <c r="AH93" s="109">
        <v>0</v>
      </c>
      <c r="AI93" s="109" t="s">
        <v>483</v>
      </c>
      <c r="AJ93" s="109"/>
      <c r="AK93" s="114">
        <f>AVERAGE(Table1422[[#This Row],[Full Time Employment_2015]:[Full Time Employment_2019]])</f>
        <v>0.35700000000000004</v>
      </c>
      <c r="AL93" s="100"/>
      <c r="AM93" s="2" t="s">
        <v>507</v>
      </c>
    </row>
    <row r="94" spans="1:39" x14ac:dyDescent="0.25">
      <c r="A94" s="56" t="s">
        <v>77</v>
      </c>
      <c r="B94" s="105" t="s">
        <v>184</v>
      </c>
      <c r="C94" s="98">
        <v>17000</v>
      </c>
      <c r="D94" s="105" t="s">
        <v>184</v>
      </c>
      <c r="E94" s="98">
        <v>27500</v>
      </c>
      <c r="F94" s="98"/>
      <c r="G94" s="111">
        <f>AVERAGE(Table1422[[#This Row],[IQ1_2015]:[IQ1_2019]])</f>
        <v>22250</v>
      </c>
      <c r="H94" s="100" t="s">
        <v>184</v>
      </c>
      <c r="I94" s="100" t="s">
        <v>184</v>
      </c>
      <c r="J94" s="100" t="s">
        <v>184</v>
      </c>
      <c r="K94" s="100">
        <v>80000</v>
      </c>
      <c r="L94" s="100"/>
      <c r="M94" s="111">
        <f>AVERAGE(Table1422[[#This Row],[IQ2_2015]:[IQ2_2019]])</f>
        <v>80000</v>
      </c>
      <c r="N94" s="100" t="s">
        <v>184</v>
      </c>
      <c r="O94" s="100">
        <v>33500</v>
      </c>
      <c r="P94" s="100" t="s">
        <v>184</v>
      </c>
      <c r="Q94" s="100">
        <v>123750</v>
      </c>
      <c r="R94" s="100"/>
      <c r="S94" s="116">
        <f>AVERAGE(Table1422[[#This Row],[IQ3_2015]:[IQ3_2019]])</f>
        <v>78625</v>
      </c>
      <c r="T94" s="107" t="s">
        <v>483</v>
      </c>
      <c r="U94" s="107">
        <v>0</v>
      </c>
      <c r="V94" s="107" t="s">
        <v>483</v>
      </c>
      <c r="W94" s="107">
        <v>0.2</v>
      </c>
      <c r="X94" s="107"/>
      <c r="Y94" s="117">
        <f>AVERAGE(Table1422[[#This Row],[SNAP_2015]:[SNAP_2019]])</f>
        <v>0.1</v>
      </c>
      <c r="Z94" s="107" t="s">
        <v>483</v>
      </c>
      <c r="AA94" s="107">
        <v>0</v>
      </c>
      <c r="AB94" s="107" t="s">
        <v>483</v>
      </c>
      <c r="AC94" s="107">
        <v>0</v>
      </c>
      <c r="AD94" s="107"/>
      <c r="AE94" s="115">
        <f>AVERAGE(Table1422[[#This Row],[Poverty_2015]:[Poverty_2019]])</f>
        <v>0</v>
      </c>
      <c r="AF94" s="109">
        <v>0.9</v>
      </c>
      <c r="AG94" s="109">
        <v>1</v>
      </c>
      <c r="AH94" s="109">
        <v>0.25</v>
      </c>
      <c r="AI94" s="109">
        <v>0.88900000000000001</v>
      </c>
      <c r="AJ94" s="109"/>
      <c r="AK94" s="114">
        <f>AVERAGE(Table1422[[#This Row],[Full Time Employment_2015]:[Full Time Employment_2019]])</f>
        <v>0.75974999999999993</v>
      </c>
      <c r="AL94" s="100"/>
      <c r="AM94" s="2" t="s">
        <v>507</v>
      </c>
    </row>
    <row r="95" spans="1:39" x14ac:dyDescent="0.25">
      <c r="A95" s="56" t="s">
        <v>339</v>
      </c>
      <c r="B95" s="105">
        <v>25822</v>
      </c>
      <c r="C95" s="98" t="s">
        <v>184</v>
      </c>
      <c r="D95" s="105">
        <v>21250</v>
      </c>
      <c r="E95" s="98" t="s">
        <v>184</v>
      </c>
      <c r="F95" s="98"/>
      <c r="G95" s="111">
        <f>AVERAGE(Table1422[[#This Row],[IQ1_2015]:[IQ1_2019]])</f>
        <v>23536</v>
      </c>
      <c r="H95" s="100">
        <v>43369</v>
      </c>
      <c r="I95" s="100" t="s">
        <v>184</v>
      </c>
      <c r="J95" s="100">
        <v>27500</v>
      </c>
      <c r="K95" s="100" t="s">
        <v>184</v>
      </c>
      <c r="L95" s="100"/>
      <c r="M95" s="111">
        <f>AVERAGE(Table1422[[#This Row],[IQ2_2015]:[IQ2_2019]])</f>
        <v>35434.5</v>
      </c>
      <c r="N95" s="100">
        <v>68985</v>
      </c>
      <c r="O95" s="100" t="s">
        <v>184</v>
      </c>
      <c r="P95" s="100">
        <v>43750</v>
      </c>
      <c r="Q95" s="100" t="s">
        <v>184</v>
      </c>
      <c r="R95" s="100"/>
      <c r="S95" s="116">
        <f>AVERAGE(Table1422[[#This Row],[IQ3_2015]:[IQ3_2019]])</f>
        <v>56367.5</v>
      </c>
      <c r="T95" s="107">
        <v>0.11599999999999999</v>
      </c>
      <c r="U95" s="107" t="s">
        <v>483</v>
      </c>
      <c r="V95" s="107">
        <v>0.4</v>
      </c>
      <c r="W95" s="107" t="s">
        <v>483</v>
      </c>
      <c r="X95" s="107"/>
      <c r="Y95" s="117">
        <f>AVERAGE(Table1422[[#This Row],[SNAP_2015]:[SNAP_2019]])</f>
        <v>0.25800000000000001</v>
      </c>
      <c r="Z95" s="107">
        <v>0.114</v>
      </c>
      <c r="AA95" s="107" t="s">
        <v>483</v>
      </c>
      <c r="AB95" s="107">
        <v>0</v>
      </c>
      <c r="AC95" s="107" t="s">
        <v>483</v>
      </c>
      <c r="AD95" s="107"/>
      <c r="AE95" s="115">
        <f>AVERAGE(Table1422[[#This Row],[Poverty_2015]:[Poverty_2019]])</f>
        <v>5.7000000000000002E-2</v>
      </c>
      <c r="AF95" s="109">
        <v>0.625</v>
      </c>
      <c r="AG95" s="109">
        <v>0.90599999999999992</v>
      </c>
      <c r="AH95" s="109">
        <v>9.8000000000000004E-2</v>
      </c>
      <c r="AI95" s="109">
        <v>0.879</v>
      </c>
      <c r="AJ95" s="109"/>
      <c r="AK95" s="114">
        <f>AVERAGE(Table1422[[#This Row],[Full Time Employment_2015]:[Full Time Employment_2019]])</f>
        <v>0.627</v>
      </c>
      <c r="AL95" s="100"/>
      <c r="AM95" s="2" t="s">
        <v>507</v>
      </c>
    </row>
    <row r="96" spans="1:39" x14ac:dyDescent="0.25">
      <c r="A96" s="56" t="s">
        <v>338</v>
      </c>
      <c r="B96" s="105">
        <v>42750</v>
      </c>
      <c r="C96" s="98">
        <v>26769</v>
      </c>
      <c r="D96" s="105" t="s">
        <v>184</v>
      </c>
      <c r="E96" s="98">
        <v>31407</v>
      </c>
      <c r="F96" s="98"/>
      <c r="G96" s="111">
        <f>AVERAGE(Table1422[[#This Row],[IQ1_2015]:[IQ1_2019]])</f>
        <v>33642</v>
      </c>
      <c r="H96" s="100">
        <v>50500</v>
      </c>
      <c r="I96" s="100">
        <v>44036</v>
      </c>
      <c r="J96" s="100" t="s">
        <v>184</v>
      </c>
      <c r="K96" s="100">
        <v>50958</v>
      </c>
      <c r="L96" s="100"/>
      <c r="M96" s="111">
        <f>AVERAGE(Table1422[[#This Row],[IQ2_2015]:[IQ2_2019]])</f>
        <v>48498</v>
      </c>
      <c r="N96" s="100">
        <v>76500</v>
      </c>
      <c r="O96" s="100">
        <v>71239</v>
      </c>
      <c r="P96" s="100" t="s">
        <v>184</v>
      </c>
      <c r="Q96" s="100">
        <v>79037</v>
      </c>
      <c r="R96" s="100"/>
      <c r="S96" s="116">
        <f>AVERAGE(Table1422[[#This Row],[IQ3_2015]:[IQ3_2019]])</f>
        <v>75592</v>
      </c>
      <c r="T96" s="107">
        <v>0</v>
      </c>
      <c r="U96" s="107">
        <v>0.11599999999999999</v>
      </c>
      <c r="V96" s="107" t="s">
        <v>483</v>
      </c>
      <c r="W96" s="107">
        <v>0.11199999999999999</v>
      </c>
      <c r="X96" s="107"/>
      <c r="Y96" s="117">
        <f>AVERAGE(Table1422[[#This Row],[SNAP_2015]:[SNAP_2019]])</f>
        <v>7.5999999999999998E-2</v>
      </c>
      <c r="Z96" s="107">
        <v>9.5000000000000001E-2</v>
      </c>
      <c r="AA96" s="107">
        <v>0.10800000000000001</v>
      </c>
      <c r="AB96" s="107" t="s">
        <v>483</v>
      </c>
      <c r="AC96" s="107">
        <v>9.1999999999999998E-2</v>
      </c>
      <c r="AD96" s="107"/>
      <c r="AE96" s="115">
        <f>AVERAGE(Table1422[[#This Row],[Poverty_2015]:[Poverty_2019]])</f>
        <v>9.8333333333333342E-2</v>
      </c>
      <c r="AF96" s="109">
        <v>0.48499999999999999</v>
      </c>
      <c r="AG96" s="109">
        <v>0.624</v>
      </c>
      <c r="AH96" s="109">
        <v>0.51900000000000002</v>
      </c>
      <c r="AI96" s="109">
        <v>0.64500000000000002</v>
      </c>
      <c r="AJ96" s="109"/>
      <c r="AK96" s="114">
        <f>AVERAGE(Table1422[[#This Row],[Full Time Employment_2015]:[Full Time Employment_2019]])</f>
        <v>0.56825000000000003</v>
      </c>
      <c r="AL96" s="100"/>
      <c r="AM96" s="2" t="s">
        <v>507</v>
      </c>
    </row>
    <row r="97" spans="1:39" x14ac:dyDescent="0.25">
      <c r="A97" s="56" t="s">
        <v>337</v>
      </c>
      <c r="B97" s="105">
        <v>45108</v>
      </c>
      <c r="C97" s="98">
        <v>36375</v>
      </c>
      <c r="D97" s="105">
        <v>29034</v>
      </c>
      <c r="E97" s="98">
        <v>35917</v>
      </c>
      <c r="F97" s="98"/>
      <c r="G97" s="111">
        <f>AVERAGE(Table1422[[#This Row],[IQ1_2015]:[IQ1_2019]])</f>
        <v>36608.5</v>
      </c>
      <c r="H97" s="100">
        <v>74883</v>
      </c>
      <c r="I97" s="100">
        <v>49700</v>
      </c>
      <c r="J97" s="100">
        <v>47994</v>
      </c>
      <c r="K97" s="100">
        <v>52700</v>
      </c>
      <c r="L97" s="100"/>
      <c r="M97" s="111">
        <f>AVERAGE(Table1422[[#This Row],[IQ2_2015]:[IQ2_2019]])</f>
        <v>56319.25</v>
      </c>
      <c r="N97" s="100">
        <v>112256</v>
      </c>
      <c r="O97" s="100">
        <v>77000</v>
      </c>
      <c r="P97" s="100">
        <v>78132</v>
      </c>
      <c r="Q97" s="100">
        <v>82167</v>
      </c>
      <c r="R97" s="100"/>
      <c r="S97" s="116">
        <f>AVERAGE(Table1422[[#This Row],[IQ3_2015]:[IQ3_2019]])</f>
        <v>87388.75</v>
      </c>
      <c r="T97" s="107">
        <v>3.7999999999999999E-2</v>
      </c>
      <c r="U97" s="107">
        <v>0</v>
      </c>
      <c r="V97" s="107">
        <v>0.121</v>
      </c>
      <c r="W97" s="107">
        <v>0</v>
      </c>
      <c r="X97" s="107"/>
      <c r="Y97" s="117">
        <f>AVERAGE(Table1422[[#This Row],[SNAP_2015]:[SNAP_2019]])</f>
        <v>3.9750000000000001E-2</v>
      </c>
      <c r="Z97" s="107">
        <v>5.2000000000000005E-2</v>
      </c>
      <c r="AA97" s="107">
        <v>6.5000000000000002E-2</v>
      </c>
      <c r="AB97" s="107">
        <v>0.107</v>
      </c>
      <c r="AC97" s="107">
        <v>0</v>
      </c>
      <c r="AD97" s="107"/>
      <c r="AE97" s="115">
        <f>AVERAGE(Table1422[[#This Row],[Poverty_2015]:[Poverty_2019]])</f>
        <v>5.6000000000000001E-2</v>
      </c>
      <c r="AF97" s="109">
        <v>0.56100000000000005</v>
      </c>
      <c r="AG97" s="109">
        <v>0.38500000000000001</v>
      </c>
      <c r="AH97" s="109">
        <v>0.28699999999999998</v>
      </c>
      <c r="AI97" s="109">
        <v>0.45200000000000001</v>
      </c>
      <c r="AJ97" s="109"/>
      <c r="AK97" s="114">
        <f>AVERAGE(Table1422[[#This Row],[Full Time Employment_2015]:[Full Time Employment_2019]])</f>
        <v>0.42125000000000001</v>
      </c>
      <c r="AL97" s="100"/>
      <c r="AM97" s="2" t="s">
        <v>507</v>
      </c>
    </row>
    <row r="98" spans="1:39" x14ac:dyDescent="0.25">
      <c r="A98" s="56" t="s">
        <v>336</v>
      </c>
      <c r="B98" s="105">
        <v>45781</v>
      </c>
      <c r="C98" s="98">
        <v>46556</v>
      </c>
      <c r="D98" s="105">
        <v>37000</v>
      </c>
      <c r="E98" s="98">
        <v>52969</v>
      </c>
      <c r="F98" s="98"/>
      <c r="G98" s="111">
        <f>AVERAGE(Table1422[[#This Row],[IQ1_2015]:[IQ1_2019]])</f>
        <v>45576.5</v>
      </c>
      <c r="H98" s="100">
        <v>72500</v>
      </c>
      <c r="I98" s="100">
        <v>72731</v>
      </c>
      <c r="J98" s="100">
        <v>52750</v>
      </c>
      <c r="K98" s="100">
        <v>82000</v>
      </c>
      <c r="L98" s="100"/>
      <c r="M98" s="111">
        <f>AVERAGE(Table1422[[#This Row],[IQ2_2015]:[IQ2_2019]])</f>
        <v>69995.25</v>
      </c>
      <c r="N98" s="100">
        <v>97500</v>
      </c>
      <c r="O98" s="100">
        <v>109833</v>
      </c>
      <c r="P98" s="100">
        <v>102250</v>
      </c>
      <c r="Q98" s="100">
        <v>119375</v>
      </c>
      <c r="R98" s="100"/>
      <c r="S98" s="116">
        <f>AVERAGE(Table1422[[#This Row],[IQ3_2015]:[IQ3_2019]])</f>
        <v>107239.5</v>
      </c>
      <c r="T98" s="107">
        <v>6.5000000000000002E-2</v>
      </c>
      <c r="U98" s="107">
        <v>4.7E-2</v>
      </c>
      <c r="V98" s="107">
        <v>0</v>
      </c>
      <c r="W98" s="107">
        <v>0.13600000000000001</v>
      </c>
      <c r="X98" s="107"/>
      <c r="Y98" s="117">
        <f>AVERAGE(Table1422[[#This Row],[SNAP_2015]:[SNAP_2019]])</f>
        <v>6.2E-2</v>
      </c>
      <c r="Z98" s="107">
        <v>5.9000000000000004E-2</v>
      </c>
      <c r="AA98" s="107">
        <v>2.8999999999999998E-2</v>
      </c>
      <c r="AB98" s="107">
        <v>6.0999999999999999E-2</v>
      </c>
      <c r="AC98" s="107">
        <v>9.3000000000000013E-2</v>
      </c>
      <c r="AD98" s="107"/>
      <c r="AE98" s="115">
        <f>AVERAGE(Table1422[[#This Row],[Poverty_2015]:[Poverty_2019]])</f>
        <v>6.0499999999999998E-2</v>
      </c>
      <c r="AF98" s="109">
        <v>0.66200000000000003</v>
      </c>
      <c r="AG98" s="109">
        <v>0.54600000000000004</v>
      </c>
      <c r="AH98" s="109">
        <v>0.52100000000000002</v>
      </c>
      <c r="AI98" s="109">
        <v>0.48399999999999999</v>
      </c>
      <c r="AJ98" s="109"/>
      <c r="AK98" s="114">
        <f>AVERAGE(Table1422[[#This Row],[Full Time Employment_2015]:[Full Time Employment_2019]])</f>
        <v>0.55325000000000002</v>
      </c>
      <c r="AL98" s="100"/>
      <c r="AM98" s="2" t="s">
        <v>507</v>
      </c>
    </row>
    <row r="99" spans="1:39" x14ac:dyDescent="0.25">
      <c r="A99" s="56" t="s">
        <v>335</v>
      </c>
      <c r="B99" s="105" t="s">
        <v>184</v>
      </c>
      <c r="C99" s="98">
        <v>43383</v>
      </c>
      <c r="D99" s="105">
        <v>36536</v>
      </c>
      <c r="E99" s="98">
        <v>37579</v>
      </c>
      <c r="F99" s="98"/>
      <c r="G99" s="111">
        <f>AVERAGE(Table1422[[#This Row],[IQ1_2015]:[IQ1_2019]])</f>
        <v>39166</v>
      </c>
      <c r="H99" s="100" t="s">
        <v>184</v>
      </c>
      <c r="I99" s="100">
        <v>74510</v>
      </c>
      <c r="J99" s="100">
        <v>68158</v>
      </c>
      <c r="K99" s="100">
        <v>52967</v>
      </c>
      <c r="L99" s="100"/>
      <c r="M99" s="111">
        <f>AVERAGE(Table1422[[#This Row],[IQ2_2015]:[IQ2_2019]])</f>
        <v>65211.666666666664</v>
      </c>
      <c r="N99" s="100" t="s">
        <v>184</v>
      </c>
      <c r="O99" s="100">
        <v>112050</v>
      </c>
      <c r="P99" s="100">
        <v>111236</v>
      </c>
      <c r="Q99" s="100">
        <v>106350</v>
      </c>
      <c r="R99" s="100"/>
      <c r="S99" s="116">
        <f>AVERAGE(Table1422[[#This Row],[IQ3_2015]:[IQ3_2019]])</f>
        <v>109878.66666666667</v>
      </c>
      <c r="T99" s="107">
        <v>1</v>
      </c>
      <c r="U99" s="107">
        <v>8.4000000000000005E-2</v>
      </c>
      <c r="V99" s="107">
        <v>5.5E-2</v>
      </c>
      <c r="W99" s="107">
        <v>5.5E-2</v>
      </c>
      <c r="X99" s="107"/>
      <c r="Y99" s="117">
        <f>AVERAGE(Table1422[[#This Row],[SNAP_2015]:[SNAP_2019]])</f>
        <v>0.29849999999999999</v>
      </c>
      <c r="Z99" s="107">
        <v>1</v>
      </c>
      <c r="AA99" s="107">
        <v>6.9000000000000006E-2</v>
      </c>
      <c r="AB99" s="107">
        <v>4.5999999999999999E-2</v>
      </c>
      <c r="AC99" s="107">
        <v>4.4999999999999998E-2</v>
      </c>
      <c r="AD99" s="107"/>
      <c r="AE99" s="115">
        <f>AVERAGE(Table1422[[#This Row],[Poverty_2015]:[Poverty_2019]])</f>
        <v>0.28999999999999998</v>
      </c>
      <c r="AF99" s="109" t="s">
        <v>483</v>
      </c>
      <c r="AG99" s="109">
        <v>0.63800000000000001</v>
      </c>
      <c r="AH99" s="109">
        <v>0.35499999999999998</v>
      </c>
      <c r="AI99" s="109">
        <v>0.52800000000000002</v>
      </c>
      <c r="AJ99" s="109"/>
      <c r="AK99" s="114">
        <f>AVERAGE(Table1422[[#This Row],[Full Time Employment_2015]:[Full Time Employment_2019]])</f>
        <v>0.50700000000000001</v>
      </c>
      <c r="AL99" s="100"/>
      <c r="AM99" s="2" t="s">
        <v>507</v>
      </c>
    </row>
    <row r="100" spans="1:39" x14ac:dyDescent="0.25">
      <c r="A100" s="56" t="s">
        <v>334</v>
      </c>
      <c r="B100" s="105">
        <v>49317</v>
      </c>
      <c r="C100" s="98" t="s">
        <v>184</v>
      </c>
      <c r="D100" s="105">
        <v>50174</v>
      </c>
      <c r="E100" s="98" t="s">
        <v>184</v>
      </c>
      <c r="F100" s="98"/>
      <c r="G100" s="111">
        <f>AVERAGE(Table1422[[#This Row],[IQ1_2015]:[IQ1_2019]])</f>
        <v>49745.5</v>
      </c>
      <c r="H100" s="100">
        <v>74811</v>
      </c>
      <c r="I100" s="100" t="s">
        <v>184</v>
      </c>
      <c r="J100" s="100">
        <v>75786</v>
      </c>
      <c r="K100" s="100" t="s">
        <v>184</v>
      </c>
      <c r="L100" s="100"/>
      <c r="M100" s="111">
        <f>AVERAGE(Table1422[[#This Row],[IQ2_2015]:[IQ2_2019]])</f>
        <v>75298.5</v>
      </c>
      <c r="N100" s="100">
        <v>105500</v>
      </c>
      <c r="O100" s="100" t="s">
        <v>184</v>
      </c>
      <c r="P100" s="100">
        <v>113841</v>
      </c>
      <c r="Q100" s="100" t="s">
        <v>184</v>
      </c>
      <c r="R100" s="100"/>
      <c r="S100" s="116">
        <f>AVERAGE(Table1422[[#This Row],[IQ3_2015]:[IQ3_2019]])</f>
        <v>109670.5</v>
      </c>
      <c r="T100" s="107">
        <v>3.9E-2</v>
      </c>
      <c r="U100" s="107">
        <v>1</v>
      </c>
      <c r="V100" s="107">
        <v>0.12</v>
      </c>
      <c r="W100" s="107">
        <v>0</v>
      </c>
      <c r="X100" s="107"/>
      <c r="Y100" s="117">
        <f>AVERAGE(Table1422[[#This Row],[SNAP_2015]:[SNAP_2019]])</f>
        <v>0.28974999999999995</v>
      </c>
      <c r="Z100" s="107">
        <v>3.7999999999999999E-2</v>
      </c>
      <c r="AA100" s="107">
        <v>1</v>
      </c>
      <c r="AB100" s="107">
        <v>8.1000000000000003E-2</v>
      </c>
      <c r="AC100" s="107">
        <v>0</v>
      </c>
      <c r="AD100" s="107"/>
      <c r="AE100" s="115">
        <f>AVERAGE(Table1422[[#This Row],[Poverty_2015]:[Poverty_2019]])</f>
        <v>0.27975</v>
      </c>
      <c r="AF100" s="109">
        <v>0.54100000000000004</v>
      </c>
      <c r="AG100" s="109" t="s">
        <v>483</v>
      </c>
      <c r="AH100" s="109">
        <v>0.72299999999999998</v>
      </c>
      <c r="AI100" s="109">
        <v>0</v>
      </c>
      <c r="AJ100" s="109"/>
      <c r="AK100" s="114">
        <f>AVERAGE(Table1422[[#This Row],[Full Time Employment_2015]:[Full Time Employment_2019]])</f>
        <v>0.42133333333333334</v>
      </c>
      <c r="AL100" s="100"/>
      <c r="AM100" s="2" t="s">
        <v>507</v>
      </c>
    </row>
    <row r="101" spans="1:39" x14ac:dyDescent="0.25">
      <c r="A101" s="56" t="s">
        <v>144</v>
      </c>
      <c r="B101" s="105" t="s">
        <v>184</v>
      </c>
      <c r="C101" s="98">
        <v>49550</v>
      </c>
      <c r="D101" s="105" t="s">
        <v>184</v>
      </c>
      <c r="E101" s="98">
        <v>42516</v>
      </c>
      <c r="F101" s="98"/>
      <c r="G101" s="111">
        <f>AVERAGE(Table1422[[#This Row],[IQ1_2015]:[IQ1_2019]])</f>
        <v>46033</v>
      </c>
      <c r="H101" s="100" t="s">
        <v>184</v>
      </c>
      <c r="I101" s="100">
        <v>76971</v>
      </c>
      <c r="J101" s="100" t="s">
        <v>184</v>
      </c>
      <c r="K101" s="100">
        <v>79117</v>
      </c>
      <c r="L101" s="100"/>
      <c r="M101" s="111">
        <f>AVERAGE(Table1422[[#This Row],[IQ2_2015]:[IQ2_2019]])</f>
        <v>78044</v>
      </c>
      <c r="N101" s="100" t="s">
        <v>184</v>
      </c>
      <c r="O101" s="100">
        <v>111638</v>
      </c>
      <c r="P101" s="100" t="s">
        <v>184</v>
      </c>
      <c r="Q101" s="100">
        <v>115756</v>
      </c>
      <c r="R101" s="100"/>
      <c r="S101" s="116">
        <f>AVERAGE(Table1422[[#This Row],[IQ3_2015]:[IQ3_2019]])</f>
        <v>113697</v>
      </c>
      <c r="T101" s="107" t="s">
        <v>483</v>
      </c>
      <c r="U101" s="107">
        <v>4.4000000000000004E-2</v>
      </c>
      <c r="V101" s="107">
        <v>0</v>
      </c>
      <c r="W101" s="107">
        <v>3.2000000000000001E-2</v>
      </c>
      <c r="X101" s="107"/>
      <c r="Y101" s="117">
        <f>AVERAGE(Table1422[[#This Row],[SNAP_2015]:[SNAP_2019]])</f>
        <v>2.5333333333333336E-2</v>
      </c>
      <c r="Z101" s="107" t="s">
        <v>483</v>
      </c>
      <c r="AA101" s="107">
        <v>3.3000000000000002E-2</v>
      </c>
      <c r="AB101" s="107">
        <v>0</v>
      </c>
      <c r="AC101" s="107">
        <v>6.0999999999999999E-2</v>
      </c>
      <c r="AD101" s="107"/>
      <c r="AE101" s="115">
        <f>AVERAGE(Table1422[[#This Row],[Poverty_2015]:[Poverty_2019]])</f>
        <v>3.1333333333333331E-2</v>
      </c>
      <c r="AF101" s="109" t="s">
        <v>483</v>
      </c>
      <c r="AG101" s="109">
        <v>0.499</v>
      </c>
      <c r="AH101" s="109">
        <v>0.17199999999999999</v>
      </c>
      <c r="AI101" s="109">
        <v>0.51600000000000001</v>
      </c>
      <c r="AJ101" s="109"/>
      <c r="AK101" s="114">
        <f>AVERAGE(Table1422[[#This Row],[Full Time Employment_2015]:[Full Time Employment_2019]])</f>
        <v>0.39566666666666667</v>
      </c>
      <c r="AL101" s="100"/>
      <c r="AM101" s="2" t="s">
        <v>507</v>
      </c>
    </row>
    <row r="102" spans="1:39" x14ac:dyDescent="0.25">
      <c r="A102" s="56" t="s">
        <v>333</v>
      </c>
      <c r="B102" s="105">
        <v>40500</v>
      </c>
      <c r="C102" s="98" t="s">
        <v>184</v>
      </c>
      <c r="D102" s="105">
        <v>45227</v>
      </c>
      <c r="E102" s="98" t="s">
        <v>184</v>
      </c>
      <c r="F102" s="98"/>
      <c r="G102" s="111">
        <f>AVERAGE(Table1422[[#This Row],[IQ1_2015]:[IQ1_2019]])</f>
        <v>42863.5</v>
      </c>
      <c r="H102" s="100">
        <v>74750</v>
      </c>
      <c r="I102" s="100" t="s">
        <v>184</v>
      </c>
      <c r="J102" s="100">
        <v>77177</v>
      </c>
      <c r="K102" s="100" t="s">
        <v>184</v>
      </c>
      <c r="L102" s="100"/>
      <c r="M102" s="111">
        <f>AVERAGE(Table1422[[#This Row],[IQ2_2015]:[IQ2_2019]])</f>
        <v>75963.5</v>
      </c>
      <c r="N102" s="100">
        <v>158286</v>
      </c>
      <c r="O102" s="100" t="s">
        <v>184</v>
      </c>
      <c r="P102" s="100">
        <v>108672</v>
      </c>
      <c r="Q102" s="100" t="s">
        <v>184</v>
      </c>
      <c r="R102" s="100"/>
      <c r="S102" s="116">
        <f>AVERAGE(Table1422[[#This Row],[IQ3_2015]:[IQ3_2019]])</f>
        <v>133479</v>
      </c>
      <c r="T102" s="107">
        <v>0</v>
      </c>
      <c r="U102" s="107" t="s">
        <v>483</v>
      </c>
      <c r="V102" s="107">
        <v>4.7E-2</v>
      </c>
      <c r="W102" s="107" t="s">
        <v>483</v>
      </c>
      <c r="X102" s="107"/>
      <c r="Y102" s="117">
        <f>AVERAGE(Table1422[[#This Row],[SNAP_2015]:[SNAP_2019]])</f>
        <v>2.35E-2</v>
      </c>
      <c r="Z102" s="107">
        <v>0</v>
      </c>
      <c r="AA102" s="107" t="s">
        <v>483</v>
      </c>
      <c r="AB102" s="107">
        <v>6.5000000000000002E-2</v>
      </c>
      <c r="AC102" s="107" t="s">
        <v>483</v>
      </c>
      <c r="AD102" s="107"/>
      <c r="AE102" s="115">
        <f>AVERAGE(Table1422[[#This Row],[Poverty_2015]:[Poverty_2019]])</f>
        <v>3.2500000000000001E-2</v>
      </c>
      <c r="AF102" s="109">
        <v>0.87400000000000011</v>
      </c>
      <c r="AG102" s="109" t="s">
        <v>483</v>
      </c>
      <c r="AH102" s="109">
        <v>1</v>
      </c>
      <c r="AI102" s="109" t="s">
        <v>483</v>
      </c>
      <c r="AJ102" s="109"/>
      <c r="AK102" s="114">
        <f>AVERAGE(Table1422[[#This Row],[Full Time Employment_2015]:[Full Time Employment_2019]])</f>
        <v>0.93700000000000006</v>
      </c>
      <c r="AL102" s="100"/>
      <c r="AM102" s="2" t="s">
        <v>507</v>
      </c>
    </row>
    <row r="103" spans="1:39" x14ac:dyDescent="0.25">
      <c r="A103" s="56" t="s">
        <v>93</v>
      </c>
      <c r="B103" s="105">
        <v>14875</v>
      </c>
      <c r="C103" s="98">
        <v>31833</v>
      </c>
      <c r="D103" s="105" t="s">
        <v>184</v>
      </c>
      <c r="E103" s="98">
        <v>33389</v>
      </c>
      <c r="F103" s="98"/>
      <c r="G103" s="111">
        <f>AVERAGE(Table1422[[#This Row],[IQ1_2015]:[IQ1_2019]])</f>
        <v>26699</v>
      </c>
      <c r="H103" s="100">
        <v>25800</v>
      </c>
      <c r="I103" s="100">
        <v>39214</v>
      </c>
      <c r="J103" s="100" t="s">
        <v>184</v>
      </c>
      <c r="K103" s="100">
        <v>36375</v>
      </c>
      <c r="L103" s="100"/>
      <c r="M103" s="111">
        <f>AVERAGE(Table1422[[#This Row],[IQ2_2015]:[IQ2_2019]])</f>
        <v>33796.333333333336</v>
      </c>
      <c r="N103" s="100">
        <v>51700</v>
      </c>
      <c r="O103" s="100" t="s">
        <v>184</v>
      </c>
      <c r="P103" s="100" t="s">
        <v>184</v>
      </c>
      <c r="Q103" s="100">
        <v>41650</v>
      </c>
      <c r="R103" s="100"/>
      <c r="S103" s="116">
        <f>AVERAGE(Table1422[[#This Row],[IQ3_2015]:[IQ3_2019]])</f>
        <v>46675</v>
      </c>
      <c r="T103" s="107">
        <v>0.34600000000000003</v>
      </c>
      <c r="U103" s="107">
        <v>0</v>
      </c>
      <c r="V103" s="107" t="s">
        <v>483</v>
      </c>
      <c r="W103" s="107">
        <v>0</v>
      </c>
      <c r="X103" s="107"/>
      <c r="Y103" s="117">
        <f>AVERAGE(Table1422[[#This Row],[SNAP_2015]:[SNAP_2019]])</f>
        <v>0.11533333333333334</v>
      </c>
      <c r="Z103" s="107">
        <v>0.192</v>
      </c>
      <c r="AA103" s="107">
        <v>0</v>
      </c>
      <c r="AB103" s="107" t="s">
        <v>483</v>
      </c>
      <c r="AC103" s="107">
        <v>0</v>
      </c>
      <c r="AD103" s="107"/>
      <c r="AE103" s="115">
        <f>AVERAGE(Table1422[[#This Row],[Poverty_2015]:[Poverty_2019]])</f>
        <v>6.4000000000000001E-2</v>
      </c>
      <c r="AF103" s="109">
        <v>0.45500000000000002</v>
      </c>
      <c r="AG103" s="109">
        <v>0.82799999999999996</v>
      </c>
      <c r="AH103" s="109">
        <v>0.66299999999999992</v>
      </c>
      <c r="AI103" s="109">
        <v>0.87599999999999989</v>
      </c>
      <c r="AJ103" s="109"/>
      <c r="AK103" s="114">
        <f>AVERAGE(Table1422[[#This Row],[Full Time Employment_2015]:[Full Time Employment_2019]])</f>
        <v>0.7054999999999999</v>
      </c>
      <c r="AL103" s="100"/>
      <c r="AM103" s="2" t="s">
        <v>507</v>
      </c>
    </row>
    <row r="104" spans="1:39" x14ac:dyDescent="0.25">
      <c r="A104" s="56" t="s">
        <v>332</v>
      </c>
      <c r="B104" s="105" t="s">
        <v>184</v>
      </c>
      <c r="C104" s="98">
        <v>11875</v>
      </c>
      <c r="D104" s="105">
        <v>24944</v>
      </c>
      <c r="E104" s="98">
        <v>12750</v>
      </c>
      <c r="F104" s="98"/>
      <c r="G104" s="111">
        <f>AVERAGE(Table1422[[#This Row],[IQ1_2015]:[IQ1_2019]])</f>
        <v>16523</v>
      </c>
      <c r="H104" s="100" t="s">
        <v>184</v>
      </c>
      <c r="I104" s="100">
        <v>24250</v>
      </c>
      <c r="J104" s="100">
        <v>35667</v>
      </c>
      <c r="K104" s="100">
        <v>25167</v>
      </c>
      <c r="L104" s="100"/>
      <c r="M104" s="111">
        <f>AVERAGE(Table1422[[#This Row],[IQ2_2015]:[IQ2_2019]])</f>
        <v>28361.333333333332</v>
      </c>
      <c r="N104" s="100" t="s">
        <v>184</v>
      </c>
      <c r="O104" s="100">
        <v>50833</v>
      </c>
      <c r="P104" s="100">
        <v>38722</v>
      </c>
      <c r="Q104" s="100">
        <v>51700</v>
      </c>
      <c r="R104" s="100"/>
      <c r="S104" s="116">
        <f>AVERAGE(Table1422[[#This Row],[IQ3_2015]:[IQ3_2019]])</f>
        <v>47085</v>
      </c>
      <c r="T104" s="107">
        <v>0</v>
      </c>
      <c r="U104" s="107">
        <v>0.38600000000000001</v>
      </c>
      <c r="V104" s="107">
        <v>0</v>
      </c>
      <c r="W104" s="107">
        <v>0.38299999999999995</v>
      </c>
      <c r="X104" s="107"/>
      <c r="Y104" s="117">
        <f>AVERAGE(Table1422[[#This Row],[SNAP_2015]:[SNAP_2019]])</f>
        <v>0.19224999999999998</v>
      </c>
      <c r="Z104" s="107">
        <v>0</v>
      </c>
      <c r="AA104" s="107">
        <v>0.23600000000000002</v>
      </c>
      <c r="AB104" s="107">
        <v>0</v>
      </c>
      <c r="AC104" s="107">
        <v>0.23399999999999999</v>
      </c>
      <c r="AD104" s="107"/>
      <c r="AE104" s="115">
        <f>AVERAGE(Table1422[[#This Row],[Poverty_2015]:[Poverty_2019]])</f>
        <v>0.11749999999999999</v>
      </c>
      <c r="AF104" s="109">
        <v>1</v>
      </c>
      <c r="AG104" s="109">
        <v>0.46</v>
      </c>
      <c r="AH104" s="109">
        <v>8.6999999999999994E-2</v>
      </c>
      <c r="AI104" s="109">
        <v>0.434</v>
      </c>
      <c r="AJ104" s="109"/>
      <c r="AK104" s="114">
        <f>AVERAGE(Table1422[[#This Row],[Full Time Employment_2015]:[Full Time Employment_2019]])</f>
        <v>0.49524999999999997</v>
      </c>
      <c r="AL104" s="140">
        <v>135.93</v>
      </c>
      <c r="AM104" s="2" t="s">
        <v>500</v>
      </c>
    </row>
    <row r="105" spans="1:39" x14ac:dyDescent="0.25">
      <c r="A105" s="56" t="s">
        <v>331</v>
      </c>
      <c r="B105" s="105" t="s">
        <v>206</v>
      </c>
      <c r="C105" s="98" t="s">
        <v>184</v>
      </c>
      <c r="D105" s="105">
        <v>10800</v>
      </c>
      <c r="E105" s="98" t="s">
        <v>184</v>
      </c>
      <c r="F105" s="98"/>
      <c r="G105" s="111">
        <f>AVERAGE(Table1422[[#This Row],[IQ1_2015]:[IQ1_2019]])</f>
        <v>10800</v>
      </c>
      <c r="H105" s="100" t="s">
        <v>206</v>
      </c>
      <c r="I105" s="100" t="s">
        <v>184</v>
      </c>
      <c r="J105" s="100">
        <v>21000</v>
      </c>
      <c r="K105" s="100" t="s">
        <v>184</v>
      </c>
      <c r="L105" s="100"/>
      <c r="M105" s="111">
        <f>AVERAGE(Table1422[[#This Row],[IQ2_2015]:[IQ2_2019]])</f>
        <v>21000</v>
      </c>
      <c r="N105" s="100" t="s">
        <v>206</v>
      </c>
      <c r="O105" s="100" t="s">
        <v>184</v>
      </c>
      <c r="P105" s="100">
        <v>44313</v>
      </c>
      <c r="Q105" s="100" t="s">
        <v>184</v>
      </c>
      <c r="R105" s="100"/>
      <c r="S105" s="116">
        <f>AVERAGE(Table1422[[#This Row],[IQ3_2015]:[IQ3_2019]])</f>
        <v>44313</v>
      </c>
      <c r="T105" s="107">
        <v>0</v>
      </c>
      <c r="U105" s="107">
        <v>0</v>
      </c>
      <c r="V105" s="107">
        <v>0.43799999999999994</v>
      </c>
      <c r="W105" s="107">
        <v>0</v>
      </c>
      <c r="X105" s="107"/>
      <c r="Y105" s="117">
        <f>AVERAGE(Table1422[[#This Row],[SNAP_2015]:[SNAP_2019]])</f>
        <v>0.10949999999999999</v>
      </c>
      <c r="Z105" s="107">
        <v>0</v>
      </c>
      <c r="AA105" s="107">
        <v>0</v>
      </c>
      <c r="AB105" s="107">
        <v>0.26600000000000001</v>
      </c>
      <c r="AC105" s="107">
        <v>0</v>
      </c>
      <c r="AD105" s="107"/>
      <c r="AE105" s="115">
        <f>AVERAGE(Table1422[[#This Row],[Poverty_2015]:[Poverty_2019]])</f>
        <v>6.6500000000000004E-2</v>
      </c>
      <c r="AF105" s="109">
        <v>1</v>
      </c>
      <c r="AG105" s="109">
        <v>1</v>
      </c>
      <c r="AH105" s="109">
        <v>1</v>
      </c>
      <c r="AI105" s="109">
        <v>0</v>
      </c>
      <c r="AJ105" s="109"/>
      <c r="AK105" s="114">
        <f>AVERAGE(Table1422[[#This Row],[Full Time Employment_2015]:[Full Time Employment_2019]])</f>
        <v>0.75</v>
      </c>
      <c r="AL105" s="100"/>
      <c r="AM105" s="2" t="s">
        <v>507</v>
      </c>
    </row>
    <row r="106" spans="1:39" x14ac:dyDescent="0.25">
      <c r="A106" s="56" t="s">
        <v>127</v>
      </c>
      <c r="B106" s="105">
        <v>32167</v>
      </c>
      <c r="C106" s="98" t="s">
        <v>184</v>
      </c>
      <c r="D106" s="105" t="s">
        <v>184</v>
      </c>
      <c r="E106" s="98">
        <v>38966</v>
      </c>
      <c r="F106" s="98"/>
      <c r="G106" s="111">
        <f>AVERAGE(Table1422[[#This Row],[IQ1_2015]:[IQ1_2019]])</f>
        <v>35566.5</v>
      </c>
      <c r="H106" s="100">
        <v>50786</v>
      </c>
      <c r="I106" s="100" t="s">
        <v>184</v>
      </c>
      <c r="J106" s="100" t="s">
        <v>184</v>
      </c>
      <c r="K106" s="100">
        <v>49611</v>
      </c>
      <c r="L106" s="100"/>
      <c r="M106" s="111">
        <f>AVERAGE(Table1422[[#This Row],[IQ2_2015]:[IQ2_2019]])</f>
        <v>50198.5</v>
      </c>
      <c r="N106" s="100">
        <v>69900</v>
      </c>
      <c r="O106" s="100" t="s">
        <v>184</v>
      </c>
      <c r="P106" s="100" t="s">
        <v>184</v>
      </c>
      <c r="Q106" s="100">
        <v>76419</v>
      </c>
      <c r="R106" s="100"/>
      <c r="S106" s="116">
        <f>AVERAGE(Table1422[[#This Row],[IQ3_2015]:[IQ3_2019]])</f>
        <v>73159.5</v>
      </c>
      <c r="T106" s="107">
        <v>0.10199999999999999</v>
      </c>
      <c r="U106" s="107">
        <v>0</v>
      </c>
      <c r="V106" s="107" t="s">
        <v>483</v>
      </c>
      <c r="W106" s="107">
        <v>0</v>
      </c>
      <c r="X106" s="107"/>
      <c r="Y106" s="117">
        <f>AVERAGE(Table1422[[#This Row],[SNAP_2015]:[SNAP_2019]])</f>
        <v>3.3999999999999996E-2</v>
      </c>
      <c r="Z106" s="107">
        <v>0.14800000000000002</v>
      </c>
      <c r="AA106" s="107">
        <v>0</v>
      </c>
      <c r="AB106" s="107" t="s">
        <v>483</v>
      </c>
      <c r="AC106" s="107">
        <v>0</v>
      </c>
      <c r="AD106" s="107"/>
      <c r="AE106" s="115">
        <f>AVERAGE(Table1422[[#This Row],[Poverty_2015]:[Poverty_2019]])</f>
        <v>4.933333333333334E-2</v>
      </c>
      <c r="AF106" s="109">
        <v>0.20800000000000002</v>
      </c>
      <c r="AG106" s="109">
        <v>1</v>
      </c>
      <c r="AH106" s="109">
        <v>0.4</v>
      </c>
      <c r="AI106" s="109">
        <v>0.76</v>
      </c>
      <c r="AJ106" s="109"/>
      <c r="AK106" s="114">
        <f>AVERAGE(Table1422[[#This Row],[Full Time Employment_2015]:[Full Time Employment_2019]])</f>
        <v>0.59200000000000008</v>
      </c>
      <c r="AL106" s="100"/>
      <c r="AM106" s="2" t="s">
        <v>507</v>
      </c>
    </row>
    <row r="107" spans="1:39" x14ac:dyDescent="0.25">
      <c r="A107" s="56" t="s">
        <v>74</v>
      </c>
      <c r="B107" s="105">
        <v>29750</v>
      </c>
      <c r="C107" s="98">
        <v>31000</v>
      </c>
      <c r="D107" s="105">
        <v>36344</v>
      </c>
      <c r="E107" s="98">
        <v>15833</v>
      </c>
      <c r="F107" s="98"/>
      <c r="G107" s="111">
        <f>AVERAGE(Table1422[[#This Row],[IQ1_2015]:[IQ1_2019]])</f>
        <v>28231.75</v>
      </c>
      <c r="H107" s="100">
        <v>46242</v>
      </c>
      <c r="I107" s="100">
        <v>43550</v>
      </c>
      <c r="J107" s="100">
        <v>48045</v>
      </c>
      <c r="K107" s="100">
        <v>41094</v>
      </c>
      <c r="L107" s="100"/>
      <c r="M107" s="111">
        <f>AVERAGE(Table1422[[#This Row],[IQ2_2015]:[IQ2_2019]])</f>
        <v>44732.75</v>
      </c>
      <c r="N107" s="100">
        <v>73063</v>
      </c>
      <c r="O107" s="100">
        <v>59833</v>
      </c>
      <c r="P107" s="100">
        <v>62263</v>
      </c>
      <c r="Q107" s="100">
        <v>61250</v>
      </c>
      <c r="R107" s="100"/>
      <c r="S107" s="116">
        <f>AVERAGE(Table1422[[#This Row],[IQ3_2015]:[IQ3_2019]])</f>
        <v>64102.25</v>
      </c>
      <c r="T107" s="107">
        <v>3.4000000000000002E-2</v>
      </c>
      <c r="U107" s="107">
        <v>0.127</v>
      </c>
      <c r="V107" s="107">
        <v>0</v>
      </c>
      <c r="W107" s="107">
        <v>0.115</v>
      </c>
      <c r="X107" s="107"/>
      <c r="Y107" s="117">
        <f>AVERAGE(Table1422[[#This Row],[SNAP_2015]:[SNAP_2019]])</f>
        <v>6.9000000000000006E-2</v>
      </c>
      <c r="Z107" s="107">
        <v>0.11199999999999999</v>
      </c>
      <c r="AA107" s="107">
        <v>0.161</v>
      </c>
      <c r="AB107" s="107">
        <v>0</v>
      </c>
      <c r="AC107" s="107">
        <v>0.23800000000000002</v>
      </c>
      <c r="AD107" s="107"/>
      <c r="AE107" s="115">
        <f>AVERAGE(Table1422[[#This Row],[Poverty_2015]:[Poverty_2019]])</f>
        <v>0.12775</v>
      </c>
      <c r="AF107" s="109">
        <v>0.41799999999999998</v>
      </c>
      <c r="AG107" s="109">
        <v>0.253</v>
      </c>
      <c r="AH107" s="109">
        <v>0.45799999999999996</v>
      </c>
      <c r="AI107" s="109">
        <v>0.33899999999999997</v>
      </c>
      <c r="AJ107" s="109"/>
      <c r="AK107" s="114">
        <f>AVERAGE(Table1422[[#This Row],[Full Time Employment_2015]:[Full Time Employment_2019]])</f>
        <v>0.36699999999999999</v>
      </c>
      <c r="AL107" s="100"/>
      <c r="AM107" s="2" t="s">
        <v>507</v>
      </c>
    </row>
    <row r="108" spans="1:39" x14ac:dyDescent="0.25">
      <c r="A108" s="56" t="s">
        <v>109</v>
      </c>
      <c r="B108" s="105" t="s">
        <v>206</v>
      </c>
      <c r="C108" s="98">
        <v>31429</v>
      </c>
      <c r="D108" s="105">
        <v>20833</v>
      </c>
      <c r="E108" s="98">
        <v>25950</v>
      </c>
      <c r="F108" s="98"/>
      <c r="G108" s="111">
        <f>AVERAGE(Table1422[[#This Row],[IQ1_2015]:[IQ1_2019]])</f>
        <v>26070.666666666668</v>
      </c>
      <c r="H108" s="100" t="s">
        <v>206</v>
      </c>
      <c r="I108" s="100">
        <v>48750</v>
      </c>
      <c r="J108" s="100">
        <v>43333</v>
      </c>
      <c r="K108" s="100">
        <v>56344</v>
      </c>
      <c r="L108" s="100"/>
      <c r="M108" s="111">
        <f>AVERAGE(Table1422[[#This Row],[IQ2_2015]:[IQ2_2019]])</f>
        <v>49475.666666666664</v>
      </c>
      <c r="N108" s="100" t="s">
        <v>206</v>
      </c>
      <c r="O108" s="100">
        <v>79615</v>
      </c>
      <c r="P108" s="100">
        <v>64286</v>
      </c>
      <c r="Q108" s="100">
        <v>86850</v>
      </c>
      <c r="R108" s="100"/>
      <c r="S108" s="116">
        <f>AVERAGE(Table1422[[#This Row],[IQ3_2015]:[IQ3_2019]])</f>
        <v>76917</v>
      </c>
      <c r="T108" s="107">
        <v>4.4000000000000004E-2</v>
      </c>
      <c r="U108" s="107">
        <v>3.9E-2</v>
      </c>
      <c r="V108" s="107">
        <v>0.13300000000000001</v>
      </c>
      <c r="W108" s="107">
        <v>3.4000000000000002E-2</v>
      </c>
      <c r="X108" s="107"/>
      <c r="Y108" s="117">
        <f>AVERAGE(Table1422[[#This Row],[SNAP_2015]:[SNAP_2019]])</f>
        <v>6.25E-2</v>
      </c>
      <c r="Z108" s="107">
        <v>0.125</v>
      </c>
      <c r="AA108" s="107">
        <v>0.107</v>
      </c>
      <c r="AB108" s="107">
        <v>0.14199999999999999</v>
      </c>
      <c r="AC108" s="107">
        <v>0.115</v>
      </c>
      <c r="AD108" s="107"/>
      <c r="AE108" s="115">
        <f>AVERAGE(Table1422[[#This Row],[Poverty_2015]:[Poverty_2019]])</f>
        <v>0.12225</v>
      </c>
      <c r="AF108" s="109">
        <v>0.60299999999999998</v>
      </c>
      <c r="AG108" s="109">
        <v>0.41899999999999998</v>
      </c>
      <c r="AH108" s="109">
        <v>5.7999999999999996E-2</v>
      </c>
      <c r="AI108" s="109">
        <v>0.45200000000000001</v>
      </c>
      <c r="AJ108" s="109"/>
      <c r="AK108" s="114">
        <f>AVERAGE(Table1422[[#This Row],[Full Time Employment_2015]:[Full Time Employment_2019]])</f>
        <v>0.38300000000000001</v>
      </c>
      <c r="AL108" s="100"/>
      <c r="AM108" s="2" t="s">
        <v>507</v>
      </c>
    </row>
    <row r="109" spans="1:39" x14ac:dyDescent="0.25">
      <c r="A109" s="56" t="s">
        <v>75</v>
      </c>
      <c r="B109" s="105" t="s">
        <v>206</v>
      </c>
      <c r="C109" s="98">
        <v>31161</v>
      </c>
      <c r="D109" s="105">
        <v>30550</v>
      </c>
      <c r="E109" s="98">
        <v>21103</v>
      </c>
      <c r="F109" s="98"/>
      <c r="G109" s="111">
        <f>AVERAGE(Table1422[[#This Row],[IQ1_2015]:[IQ1_2019]])</f>
        <v>27604.666666666668</v>
      </c>
      <c r="H109" s="100" t="s">
        <v>206</v>
      </c>
      <c r="I109" s="100">
        <v>57969</v>
      </c>
      <c r="J109" s="100">
        <v>53969</v>
      </c>
      <c r="K109" s="100">
        <v>40063</v>
      </c>
      <c r="L109" s="100"/>
      <c r="M109" s="111">
        <f>AVERAGE(Table1422[[#This Row],[IQ2_2015]:[IQ2_2019]])</f>
        <v>50667</v>
      </c>
      <c r="N109" s="100" t="s">
        <v>206</v>
      </c>
      <c r="O109" s="100">
        <v>81000</v>
      </c>
      <c r="P109" s="100">
        <v>81767</v>
      </c>
      <c r="Q109" s="100">
        <v>63717</v>
      </c>
      <c r="R109" s="100"/>
      <c r="S109" s="116">
        <f>AVERAGE(Table1422[[#This Row],[IQ3_2015]:[IQ3_2019]])</f>
        <v>75494.666666666672</v>
      </c>
      <c r="T109" s="107">
        <v>0.10199999999999999</v>
      </c>
      <c r="U109" s="107">
        <v>0.115</v>
      </c>
      <c r="V109" s="107">
        <v>3.7999999999999999E-2</v>
      </c>
      <c r="W109" s="107">
        <v>0.17899999999999999</v>
      </c>
      <c r="X109" s="107"/>
      <c r="Y109" s="117">
        <f>AVERAGE(Table1422[[#This Row],[SNAP_2015]:[SNAP_2019]])</f>
        <v>0.1085</v>
      </c>
      <c r="Z109" s="107">
        <v>0.10199999999999999</v>
      </c>
      <c r="AA109" s="107">
        <v>0.159</v>
      </c>
      <c r="AB109" s="107">
        <v>0.115</v>
      </c>
      <c r="AC109" s="107">
        <v>0.21100000000000002</v>
      </c>
      <c r="AD109" s="107"/>
      <c r="AE109" s="115">
        <f>AVERAGE(Table1422[[#This Row],[Poverty_2015]:[Poverty_2019]])</f>
        <v>0.14674999999999999</v>
      </c>
      <c r="AF109" s="109">
        <v>0.45700000000000002</v>
      </c>
      <c r="AG109" s="109">
        <v>0.59499999999999997</v>
      </c>
      <c r="AH109" s="109">
        <v>1</v>
      </c>
      <c r="AI109" s="109">
        <v>0.28699999999999998</v>
      </c>
      <c r="AJ109" s="109"/>
      <c r="AK109" s="114">
        <f>AVERAGE(Table1422[[#This Row],[Full Time Employment_2015]:[Full Time Employment_2019]])</f>
        <v>0.58474999999999999</v>
      </c>
      <c r="AL109" s="100"/>
      <c r="AM109" s="2" t="s">
        <v>507</v>
      </c>
    </row>
    <row r="110" spans="1:39" x14ac:dyDescent="0.25">
      <c r="A110" s="56" t="s">
        <v>41</v>
      </c>
      <c r="B110" s="105">
        <v>23700</v>
      </c>
      <c r="C110" s="98" t="s">
        <v>184</v>
      </c>
      <c r="D110" s="105">
        <v>20926</v>
      </c>
      <c r="E110" s="98">
        <v>13271</v>
      </c>
      <c r="F110" s="98"/>
      <c r="G110" s="111">
        <f>AVERAGE(Table1422[[#This Row],[IQ1_2015]:[IQ1_2019]])</f>
        <v>19299</v>
      </c>
      <c r="H110" s="100">
        <v>48900</v>
      </c>
      <c r="I110" s="100">
        <v>46250</v>
      </c>
      <c r="J110" s="100">
        <v>43846</v>
      </c>
      <c r="K110" s="100">
        <v>14563</v>
      </c>
      <c r="L110" s="100"/>
      <c r="M110" s="111">
        <f>AVERAGE(Table1422[[#This Row],[IQ2_2015]:[IQ2_2019]])</f>
        <v>38389.75</v>
      </c>
      <c r="N110" s="100">
        <v>76000</v>
      </c>
      <c r="O110" s="100">
        <v>75000</v>
      </c>
      <c r="P110" s="100">
        <v>71786</v>
      </c>
      <c r="Q110" s="100">
        <v>32667</v>
      </c>
      <c r="R110" s="100"/>
      <c r="S110" s="116">
        <f>AVERAGE(Table1422[[#This Row],[IQ3_2015]:[IQ3_2019]])</f>
        <v>63863.25</v>
      </c>
      <c r="T110" s="107">
        <v>0.124</v>
      </c>
      <c r="U110" s="107">
        <v>0.2</v>
      </c>
      <c r="V110" s="107">
        <v>0.12</v>
      </c>
      <c r="W110" s="107">
        <v>0.129</v>
      </c>
      <c r="X110" s="107"/>
      <c r="Y110" s="117">
        <f>AVERAGE(Table1422[[#This Row],[SNAP_2015]:[SNAP_2019]])</f>
        <v>0.14324999999999999</v>
      </c>
      <c r="Z110" s="107">
        <v>7.9000000000000001E-2</v>
      </c>
      <c r="AA110" s="107">
        <v>0.2</v>
      </c>
      <c r="AB110" s="107">
        <v>0.20199999999999999</v>
      </c>
      <c r="AC110" s="107">
        <v>0.113</v>
      </c>
      <c r="AD110" s="107"/>
      <c r="AE110" s="115">
        <f>AVERAGE(Table1422[[#This Row],[Poverty_2015]:[Poverty_2019]])</f>
        <v>0.14849999999999999</v>
      </c>
      <c r="AF110" s="109">
        <v>0.57200000000000006</v>
      </c>
      <c r="AG110" s="109">
        <v>0.55600000000000005</v>
      </c>
      <c r="AH110" s="109">
        <v>0.317</v>
      </c>
      <c r="AI110" s="109">
        <v>0.40399999999999997</v>
      </c>
      <c r="AJ110" s="109"/>
      <c r="AK110" s="114">
        <f>AVERAGE(Table1422[[#This Row],[Full Time Employment_2015]:[Full Time Employment_2019]])</f>
        <v>0.46224999999999999</v>
      </c>
      <c r="AL110" s="100"/>
      <c r="AM110" s="2" t="s">
        <v>507</v>
      </c>
    </row>
    <row r="111" spans="1:39" x14ac:dyDescent="0.25">
      <c r="A111" s="56" t="s">
        <v>330</v>
      </c>
      <c r="B111" s="105">
        <v>16750</v>
      </c>
      <c r="C111" s="98">
        <v>23917</v>
      </c>
      <c r="D111" s="105">
        <v>14000</v>
      </c>
      <c r="E111" s="98">
        <v>24611</v>
      </c>
      <c r="F111" s="98"/>
      <c r="G111" s="111">
        <f>AVERAGE(Table1422[[#This Row],[IQ1_2015]:[IQ1_2019]])</f>
        <v>19819.5</v>
      </c>
      <c r="H111" s="100">
        <v>25500</v>
      </c>
      <c r="I111" s="100">
        <v>52000</v>
      </c>
      <c r="J111" s="100">
        <v>37833</v>
      </c>
      <c r="K111" s="100">
        <v>55500</v>
      </c>
      <c r="L111" s="100"/>
      <c r="M111" s="111">
        <f>AVERAGE(Table1422[[#This Row],[IQ2_2015]:[IQ2_2019]])</f>
        <v>42708.25</v>
      </c>
      <c r="N111" s="100">
        <v>36750</v>
      </c>
      <c r="O111" s="100">
        <v>85500</v>
      </c>
      <c r="P111" s="100">
        <v>79000</v>
      </c>
      <c r="Q111" s="100">
        <v>79667</v>
      </c>
      <c r="R111" s="100"/>
      <c r="S111" s="116">
        <f>AVERAGE(Table1422[[#This Row],[IQ3_2015]:[IQ3_2019]])</f>
        <v>70229.25</v>
      </c>
      <c r="T111" s="107">
        <v>0.60099999999999998</v>
      </c>
      <c r="U111" s="107">
        <v>0.14199999999999999</v>
      </c>
      <c r="V111" s="107">
        <v>0.22600000000000001</v>
      </c>
      <c r="W111" s="107">
        <v>0.187</v>
      </c>
      <c r="X111" s="107"/>
      <c r="Y111" s="117">
        <f>AVERAGE(Table1422[[#This Row],[SNAP_2015]:[SNAP_2019]])</f>
        <v>0.28899999999999998</v>
      </c>
      <c r="Z111" s="107">
        <v>0.39899999999999997</v>
      </c>
      <c r="AA111" s="107">
        <v>8.5999999999999993E-2</v>
      </c>
      <c r="AB111" s="107">
        <v>0.22600000000000001</v>
      </c>
      <c r="AC111" s="107">
        <v>0.14000000000000001</v>
      </c>
      <c r="AD111" s="107"/>
      <c r="AE111" s="115">
        <f>AVERAGE(Table1422[[#This Row],[Poverty_2015]:[Poverty_2019]])</f>
        <v>0.21274999999999999</v>
      </c>
      <c r="AF111" s="109">
        <v>0.311</v>
      </c>
      <c r="AG111" s="109">
        <v>0.52800000000000002</v>
      </c>
      <c r="AH111" s="109">
        <v>0.16399999999999998</v>
      </c>
      <c r="AI111" s="109">
        <v>0.56000000000000005</v>
      </c>
      <c r="AJ111" s="109"/>
      <c r="AK111" s="114">
        <f>AVERAGE(Table1422[[#This Row],[Full Time Employment_2015]:[Full Time Employment_2019]])</f>
        <v>0.39074999999999999</v>
      </c>
      <c r="AL111" s="100"/>
      <c r="AM111" s="2" t="s">
        <v>520</v>
      </c>
    </row>
    <row r="112" spans="1:39" x14ac:dyDescent="0.25">
      <c r="A112" s="56" t="s">
        <v>329</v>
      </c>
      <c r="B112" s="105" t="s">
        <v>184</v>
      </c>
      <c r="C112" s="98">
        <v>16682</v>
      </c>
      <c r="D112" s="105">
        <v>25100</v>
      </c>
      <c r="E112" s="98">
        <v>16786</v>
      </c>
      <c r="F112" s="98"/>
      <c r="G112" s="111">
        <f>AVERAGE(Table1422[[#This Row],[IQ1_2015]:[IQ1_2019]])</f>
        <v>19522.666666666668</v>
      </c>
      <c r="H112" s="100" t="s">
        <v>184</v>
      </c>
      <c r="I112" s="100">
        <v>26750</v>
      </c>
      <c r="J112" s="100">
        <v>55500</v>
      </c>
      <c r="K112" s="100">
        <v>31389</v>
      </c>
      <c r="L112" s="100"/>
      <c r="M112" s="111">
        <f>AVERAGE(Table1422[[#This Row],[IQ2_2015]:[IQ2_2019]])</f>
        <v>37879.666666666664</v>
      </c>
      <c r="N112" s="100" t="s">
        <v>184</v>
      </c>
      <c r="O112" s="100">
        <v>40600</v>
      </c>
      <c r="P112" s="100">
        <v>87250</v>
      </c>
      <c r="Q112" s="100">
        <v>47000</v>
      </c>
      <c r="R112" s="100"/>
      <c r="S112" s="116">
        <f>AVERAGE(Table1422[[#This Row],[IQ3_2015]:[IQ3_2019]])</f>
        <v>58283.333333333336</v>
      </c>
      <c r="T112" s="107">
        <v>0</v>
      </c>
      <c r="U112" s="107">
        <v>0.66700000000000004</v>
      </c>
      <c r="V112" s="107">
        <v>0.152</v>
      </c>
      <c r="W112" s="107">
        <v>0.65300000000000002</v>
      </c>
      <c r="X112" s="107"/>
      <c r="Y112" s="117">
        <f>AVERAGE(Table1422[[#This Row],[SNAP_2015]:[SNAP_2019]])</f>
        <v>0.36799999999999999</v>
      </c>
      <c r="Z112" s="107">
        <v>0</v>
      </c>
      <c r="AA112" s="107">
        <v>0.42</v>
      </c>
      <c r="AB112" s="107">
        <v>0.105</v>
      </c>
      <c r="AC112" s="107">
        <v>0.39299999999999996</v>
      </c>
      <c r="AD112" s="107"/>
      <c r="AE112" s="115">
        <f>AVERAGE(Table1422[[#This Row],[Poverty_2015]:[Poverty_2019]])</f>
        <v>0.22949999999999998</v>
      </c>
      <c r="AF112" s="109">
        <v>0</v>
      </c>
      <c r="AG112" s="109">
        <v>0.33700000000000002</v>
      </c>
      <c r="AH112" s="109">
        <v>1</v>
      </c>
      <c r="AI112" s="109">
        <v>0.14199999999999999</v>
      </c>
      <c r="AJ112" s="109"/>
      <c r="AK112" s="114">
        <f>AVERAGE(Table1422[[#This Row],[Full Time Employment_2015]:[Full Time Employment_2019]])</f>
        <v>0.36974999999999997</v>
      </c>
      <c r="AL112" s="100">
        <v>106</v>
      </c>
      <c r="AM112" s="2" t="s">
        <v>505</v>
      </c>
    </row>
    <row r="113" spans="1:39" x14ac:dyDescent="0.25">
      <c r="A113" s="56" t="s">
        <v>328</v>
      </c>
      <c r="B113" s="105">
        <v>42721</v>
      </c>
      <c r="C113" s="98" t="s">
        <v>184</v>
      </c>
      <c r="D113" s="105">
        <v>15944</v>
      </c>
      <c r="E113" s="98" t="s">
        <v>184</v>
      </c>
      <c r="F113" s="98"/>
      <c r="G113" s="111">
        <f>AVERAGE(Table1422[[#This Row],[IQ1_2015]:[IQ1_2019]])</f>
        <v>29332.5</v>
      </c>
      <c r="H113" s="100">
        <v>70313</v>
      </c>
      <c r="I113" s="100" t="s">
        <v>184</v>
      </c>
      <c r="J113" s="100">
        <v>28667</v>
      </c>
      <c r="K113" s="100" t="s">
        <v>184</v>
      </c>
      <c r="L113" s="100"/>
      <c r="M113" s="111">
        <f>AVERAGE(Table1422[[#This Row],[IQ2_2015]:[IQ2_2019]])</f>
        <v>49490</v>
      </c>
      <c r="N113" s="100">
        <v>110556</v>
      </c>
      <c r="O113" s="100" t="s">
        <v>184</v>
      </c>
      <c r="P113" s="100">
        <v>43600</v>
      </c>
      <c r="Q113" s="100" t="s">
        <v>184</v>
      </c>
      <c r="R113" s="100"/>
      <c r="S113" s="116">
        <f>AVERAGE(Table1422[[#This Row],[IQ3_2015]:[IQ3_2019]])</f>
        <v>77078</v>
      </c>
      <c r="T113" s="107">
        <v>7.4999999999999997E-2</v>
      </c>
      <c r="U113" s="107" t="s">
        <v>483</v>
      </c>
      <c r="V113" s="107">
        <v>0.66200000000000003</v>
      </c>
      <c r="W113" s="107" t="s">
        <v>483</v>
      </c>
      <c r="X113" s="107"/>
      <c r="Y113" s="117">
        <f>AVERAGE(Table1422[[#This Row],[SNAP_2015]:[SNAP_2019]])</f>
        <v>0.36849999999999999</v>
      </c>
      <c r="Z113" s="107">
        <v>7.400000000000001E-2</v>
      </c>
      <c r="AA113" s="107" t="s">
        <v>483</v>
      </c>
      <c r="AB113" s="107">
        <v>0.40799999999999997</v>
      </c>
      <c r="AC113" s="107" t="s">
        <v>483</v>
      </c>
      <c r="AD113" s="107"/>
      <c r="AE113" s="115">
        <f>AVERAGE(Table1422[[#This Row],[Poverty_2015]:[Poverty_2019]])</f>
        <v>0.24099999999999999</v>
      </c>
      <c r="AF113" s="109">
        <v>0.56999999999999995</v>
      </c>
      <c r="AG113" s="109" t="s">
        <v>483</v>
      </c>
      <c r="AH113" s="109">
        <v>1</v>
      </c>
      <c r="AI113" s="109" t="s">
        <v>483</v>
      </c>
      <c r="AJ113" s="109"/>
      <c r="AK113" s="114">
        <f>AVERAGE(Table1422[[#This Row],[Full Time Employment_2015]:[Full Time Employment_2019]])</f>
        <v>0.78499999999999992</v>
      </c>
      <c r="AL113" s="100"/>
      <c r="AM113" s="2" t="s">
        <v>507</v>
      </c>
    </row>
    <row r="114" spans="1:39" x14ac:dyDescent="0.25">
      <c r="A114" s="56" t="s">
        <v>149</v>
      </c>
      <c r="B114" s="105" t="s">
        <v>206</v>
      </c>
      <c r="C114" s="98">
        <v>42833</v>
      </c>
      <c r="D114" s="105" t="s">
        <v>184</v>
      </c>
      <c r="E114" s="98">
        <v>48795</v>
      </c>
      <c r="F114" s="98"/>
      <c r="G114" s="111">
        <f>AVERAGE(Table1422[[#This Row],[IQ1_2015]:[IQ1_2019]])</f>
        <v>45814</v>
      </c>
      <c r="H114" s="100" t="s">
        <v>206</v>
      </c>
      <c r="I114" s="100">
        <v>77837</v>
      </c>
      <c r="J114" s="100" t="s">
        <v>184</v>
      </c>
      <c r="K114" s="100">
        <v>83703</v>
      </c>
      <c r="L114" s="100"/>
      <c r="M114" s="111">
        <f>AVERAGE(Table1422[[#This Row],[IQ2_2015]:[IQ2_2019]])</f>
        <v>80770</v>
      </c>
      <c r="N114" s="100" t="s">
        <v>206</v>
      </c>
      <c r="O114" s="100">
        <v>113117</v>
      </c>
      <c r="P114" s="100" t="s">
        <v>184</v>
      </c>
      <c r="Q114" s="100">
        <v>119436</v>
      </c>
      <c r="R114" s="100"/>
      <c r="S114" s="116">
        <f>AVERAGE(Table1422[[#This Row],[IQ3_2015]:[IQ3_2019]])</f>
        <v>116276.5</v>
      </c>
      <c r="T114" s="107">
        <v>8.1000000000000003E-2</v>
      </c>
      <c r="U114" s="107">
        <v>7.9000000000000001E-2</v>
      </c>
      <c r="V114" s="107" t="s">
        <v>483</v>
      </c>
      <c r="W114" s="107">
        <v>6.0999999999999999E-2</v>
      </c>
      <c r="X114" s="107"/>
      <c r="Y114" s="117">
        <f>AVERAGE(Table1422[[#This Row],[SNAP_2015]:[SNAP_2019]])</f>
        <v>7.3666666666666672E-2</v>
      </c>
      <c r="Z114" s="107">
        <v>3.5000000000000003E-2</v>
      </c>
      <c r="AA114" s="107">
        <v>0.08</v>
      </c>
      <c r="AB114" s="107" t="s">
        <v>483</v>
      </c>
      <c r="AC114" s="107">
        <v>5.2999999999999999E-2</v>
      </c>
      <c r="AD114" s="107"/>
      <c r="AE114" s="115">
        <f>AVERAGE(Table1422[[#This Row],[Poverty_2015]:[Poverty_2019]])</f>
        <v>5.6000000000000001E-2</v>
      </c>
      <c r="AF114" s="109">
        <v>0.42399999999999999</v>
      </c>
      <c r="AG114" s="109">
        <v>0.57600000000000007</v>
      </c>
      <c r="AH114" s="109">
        <v>0.8</v>
      </c>
      <c r="AI114" s="109">
        <v>0.61499999999999999</v>
      </c>
      <c r="AJ114" s="109"/>
      <c r="AK114" s="114">
        <f>AVERAGE(Table1422[[#This Row],[Full Time Employment_2015]:[Full Time Employment_2019]])</f>
        <v>0.60375000000000001</v>
      </c>
      <c r="AL114" s="100"/>
      <c r="AM114" s="2" t="s">
        <v>507</v>
      </c>
    </row>
    <row r="115" spans="1:39" x14ac:dyDescent="0.25">
      <c r="A115" s="56" t="s">
        <v>142</v>
      </c>
      <c r="B115" s="105" t="s">
        <v>206</v>
      </c>
      <c r="C115" s="98">
        <v>25583</v>
      </c>
      <c r="D115" s="105">
        <v>47907</v>
      </c>
      <c r="E115" s="98">
        <v>12471</v>
      </c>
      <c r="F115" s="98"/>
      <c r="G115" s="111">
        <f>AVERAGE(Table1422[[#This Row],[IQ1_2015]:[IQ1_2019]])</f>
        <v>28653.666666666668</v>
      </c>
      <c r="H115" s="100" t="s">
        <v>206</v>
      </c>
      <c r="I115" s="100">
        <v>44214</v>
      </c>
      <c r="J115" s="100">
        <v>81611</v>
      </c>
      <c r="K115" s="100">
        <v>29056</v>
      </c>
      <c r="L115" s="100"/>
      <c r="M115" s="111">
        <f>AVERAGE(Table1422[[#This Row],[IQ2_2015]:[IQ2_2019]])</f>
        <v>51627</v>
      </c>
      <c r="N115" s="100" t="s">
        <v>206</v>
      </c>
      <c r="O115" s="100">
        <v>63500</v>
      </c>
      <c r="P115" s="100">
        <v>116520</v>
      </c>
      <c r="Q115" s="100">
        <v>43200</v>
      </c>
      <c r="R115" s="100"/>
      <c r="S115" s="116">
        <f>AVERAGE(Table1422[[#This Row],[IQ3_2015]:[IQ3_2019]])</f>
        <v>74406.666666666672</v>
      </c>
      <c r="T115" s="107">
        <v>9.4E-2</v>
      </c>
      <c r="U115" s="107">
        <v>4.5999999999999999E-2</v>
      </c>
      <c r="V115" s="107">
        <v>7.8E-2</v>
      </c>
      <c r="W115" s="107">
        <v>8.1000000000000003E-2</v>
      </c>
      <c r="X115" s="107"/>
      <c r="Y115" s="117">
        <f>AVERAGE(Table1422[[#This Row],[SNAP_2015]:[SNAP_2019]])</f>
        <v>7.4750000000000011E-2</v>
      </c>
      <c r="Z115" s="107">
        <v>0</v>
      </c>
      <c r="AA115" s="107">
        <v>0</v>
      </c>
      <c r="AB115" s="107">
        <v>7.2999999999999995E-2</v>
      </c>
      <c r="AC115" s="107">
        <v>0.20199999999999999</v>
      </c>
      <c r="AD115" s="107"/>
      <c r="AE115" s="115">
        <f>AVERAGE(Table1422[[#This Row],[Poverty_2015]:[Poverty_2019]])</f>
        <v>6.8749999999999992E-2</v>
      </c>
      <c r="AF115" s="109">
        <v>0.26100000000000001</v>
      </c>
      <c r="AG115" s="109">
        <v>0.33899999999999997</v>
      </c>
      <c r="AH115" s="109">
        <v>0.439</v>
      </c>
      <c r="AI115" s="109">
        <v>0.18899999999999997</v>
      </c>
      <c r="AJ115" s="109"/>
      <c r="AK115" s="114">
        <f>AVERAGE(Table1422[[#This Row],[Full Time Employment_2015]:[Full Time Employment_2019]])</f>
        <v>0.307</v>
      </c>
      <c r="AL115" s="100"/>
      <c r="AM115" s="2" t="s">
        <v>507</v>
      </c>
    </row>
    <row r="116" spans="1:39" x14ac:dyDescent="0.25">
      <c r="A116" s="56" t="s">
        <v>150</v>
      </c>
      <c r="B116" s="105">
        <v>53783</v>
      </c>
      <c r="C116" s="98">
        <v>16000</v>
      </c>
      <c r="D116" s="105">
        <v>45000</v>
      </c>
      <c r="E116" s="98">
        <v>51868</v>
      </c>
      <c r="F116" s="98"/>
      <c r="G116" s="111">
        <f>AVERAGE(Table1422[[#This Row],[IQ1_2015]:[IQ1_2019]])</f>
        <v>41662.75</v>
      </c>
      <c r="H116" s="100">
        <v>78836</v>
      </c>
      <c r="I116" s="100">
        <v>18452</v>
      </c>
      <c r="J116" s="100">
        <v>59167</v>
      </c>
      <c r="K116" s="100">
        <v>75111</v>
      </c>
      <c r="L116" s="100"/>
      <c r="M116" s="111">
        <f>AVERAGE(Table1422[[#This Row],[IQ2_2015]:[IQ2_2019]])</f>
        <v>57891.5</v>
      </c>
      <c r="N116" s="100">
        <v>94747</v>
      </c>
      <c r="O116" s="100" t="s">
        <v>184</v>
      </c>
      <c r="P116" s="100">
        <v>81111</v>
      </c>
      <c r="Q116" s="100">
        <v>115286</v>
      </c>
      <c r="R116" s="100"/>
      <c r="S116" s="116">
        <f>AVERAGE(Table1422[[#This Row],[IQ3_2015]:[IQ3_2019]])</f>
        <v>97048</v>
      </c>
      <c r="T116" s="107">
        <v>0</v>
      </c>
      <c r="U116" s="107">
        <v>0.13</v>
      </c>
      <c r="V116" s="107">
        <v>6.7000000000000004E-2</v>
      </c>
      <c r="W116" s="107">
        <v>0</v>
      </c>
      <c r="X116" s="107"/>
      <c r="Y116" s="117">
        <f>AVERAGE(Table1422[[#This Row],[SNAP_2015]:[SNAP_2019]])</f>
        <v>4.9250000000000002E-2</v>
      </c>
      <c r="Z116" s="107">
        <v>8.900000000000001E-2</v>
      </c>
      <c r="AA116" s="107">
        <v>0</v>
      </c>
      <c r="AB116" s="107">
        <v>0</v>
      </c>
      <c r="AC116" s="107">
        <v>0</v>
      </c>
      <c r="AD116" s="107"/>
      <c r="AE116" s="115">
        <f>AVERAGE(Table1422[[#This Row],[Poverty_2015]:[Poverty_2019]])</f>
        <v>2.2250000000000002E-2</v>
      </c>
      <c r="AF116" s="109">
        <v>0.70900000000000007</v>
      </c>
      <c r="AG116" s="109">
        <v>0.32299999999999995</v>
      </c>
      <c r="AH116" s="109">
        <v>0.23300000000000001</v>
      </c>
      <c r="AI116" s="109">
        <v>0.63900000000000001</v>
      </c>
      <c r="AJ116" s="109"/>
      <c r="AK116" s="114">
        <f>AVERAGE(Table1422[[#This Row],[Full Time Employment_2015]:[Full Time Employment_2019]])</f>
        <v>0.47600000000000003</v>
      </c>
      <c r="AL116" s="100"/>
      <c r="AM116" s="2" t="s">
        <v>507</v>
      </c>
    </row>
    <row r="117" spans="1:39" x14ac:dyDescent="0.25">
      <c r="A117" s="56" t="s">
        <v>141</v>
      </c>
      <c r="B117" s="105">
        <v>13500</v>
      </c>
      <c r="C117" s="98">
        <v>53915</v>
      </c>
      <c r="D117" s="105">
        <v>48735</v>
      </c>
      <c r="E117" s="98">
        <v>42853</v>
      </c>
      <c r="F117" s="98"/>
      <c r="G117" s="111">
        <f>AVERAGE(Table1422[[#This Row],[IQ1_2015]:[IQ1_2019]])</f>
        <v>39750.75</v>
      </c>
      <c r="H117" s="100">
        <v>26571</v>
      </c>
      <c r="I117" s="100">
        <v>73658</v>
      </c>
      <c r="J117" s="100">
        <v>49971</v>
      </c>
      <c r="K117" s="100">
        <v>62605</v>
      </c>
      <c r="L117" s="100"/>
      <c r="M117" s="111">
        <f>AVERAGE(Table1422[[#This Row],[IQ2_2015]:[IQ2_2019]])</f>
        <v>53201.25</v>
      </c>
      <c r="N117" s="100">
        <v>51500</v>
      </c>
      <c r="O117" s="100">
        <v>97050</v>
      </c>
      <c r="P117" s="100">
        <v>69778</v>
      </c>
      <c r="Q117" s="100">
        <v>93397</v>
      </c>
      <c r="R117" s="100"/>
      <c r="S117" s="116">
        <f>AVERAGE(Table1422[[#This Row],[IQ3_2015]:[IQ3_2019]])</f>
        <v>77931.25</v>
      </c>
      <c r="T117" s="107">
        <v>0.217</v>
      </c>
      <c r="U117" s="107">
        <v>8.0000000000000002E-3</v>
      </c>
      <c r="V117" s="107">
        <v>0</v>
      </c>
      <c r="W117" s="107">
        <v>1.1000000000000001E-2</v>
      </c>
      <c r="X117" s="107"/>
      <c r="Y117" s="117">
        <f>AVERAGE(Table1422[[#This Row],[SNAP_2015]:[SNAP_2019]])</f>
        <v>5.9000000000000004E-2</v>
      </c>
      <c r="Z117" s="107">
        <v>0.39100000000000001</v>
      </c>
      <c r="AA117" s="107">
        <v>0.08</v>
      </c>
      <c r="AB117" s="107">
        <v>0</v>
      </c>
      <c r="AC117" s="107">
        <v>8.5999999999999993E-2</v>
      </c>
      <c r="AD117" s="107"/>
      <c r="AE117" s="115">
        <f>AVERAGE(Table1422[[#This Row],[Poverty_2015]:[Poverty_2019]])</f>
        <v>0.13925000000000001</v>
      </c>
      <c r="AF117" s="109">
        <v>0.25</v>
      </c>
      <c r="AG117" s="109">
        <v>0.66799999999999993</v>
      </c>
      <c r="AH117" s="109">
        <v>0.4</v>
      </c>
      <c r="AI117" s="109">
        <v>0.623</v>
      </c>
      <c r="AJ117" s="109"/>
      <c r="AK117" s="114">
        <f>AVERAGE(Table1422[[#This Row],[Full Time Employment_2015]:[Full Time Employment_2019]])</f>
        <v>0.48525000000000001</v>
      </c>
      <c r="AL117" s="100"/>
      <c r="AM117" s="2" t="s">
        <v>507</v>
      </c>
    </row>
    <row r="118" spans="1:39" x14ac:dyDescent="0.25">
      <c r="A118" s="56" t="s">
        <v>327</v>
      </c>
      <c r="B118" s="105">
        <v>12750</v>
      </c>
      <c r="C118" s="98">
        <v>15000</v>
      </c>
      <c r="D118" s="105">
        <v>44938</v>
      </c>
      <c r="E118" s="98">
        <v>16750</v>
      </c>
      <c r="F118" s="98"/>
      <c r="G118" s="111">
        <f>AVERAGE(Table1422[[#This Row],[IQ1_2015]:[IQ1_2019]])</f>
        <v>22359.5</v>
      </c>
      <c r="H118" s="100">
        <v>23700</v>
      </c>
      <c r="I118" s="100">
        <v>28500</v>
      </c>
      <c r="J118" s="100">
        <v>70113</v>
      </c>
      <c r="K118" s="100">
        <v>48500</v>
      </c>
      <c r="L118" s="100"/>
      <c r="M118" s="111">
        <f>AVERAGE(Table1422[[#This Row],[IQ2_2015]:[IQ2_2019]])</f>
        <v>42703.25</v>
      </c>
      <c r="N118" s="100">
        <v>38000</v>
      </c>
      <c r="O118" s="100">
        <v>53125</v>
      </c>
      <c r="P118" s="100">
        <v>105037</v>
      </c>
      <c r="Q118" s="100">
        <v>70250</v>
      </c>
      <c r="R118" s="100"/>
      <c r="S118" s="116">
        <f>AVERAGE(Table1422[[#This Row],[IQ3_2015]:[IQ3_2019]])</f>
        <v>66603</v>
      </c>
      <c r="T118" s="107">
        <v>0.55700000000000005</v>
      </c>
      <c r="U118" s="107">
        <v>0.222</v>
      </c>
      <c r="V118" s="107">
        <v>8.0000000000000002E-3</v>
      </c>
      <c r="W118" s="107">
        <v>0.16200000000000001</v>
      </c>
      <c r="X118" s="107"/>
      <c r="Y118" s="117">
        <f>AVERAGE(Table1422[[#This Row],[SNAP_2015]:[SNAP_2019]])</f>
        <v>0.23725000000000002</v>
      </c>
      <c r="Z118" s="107">
        <v>0.34399999999999997</v>
      </c>
      <c r="AA118" s="107">
        <v>0.33299999999999996</v>
      </c>
      <c r="AB118" s="107">
        <v>8.6999999999999994E-2</v>
      </c>
      <c r="AC118" s="107">
        <v>0.27</v>
      </c>
      <c r="AD118" s="107"/>
      <c r="AE118" s="115">
        <f>AVERAGE(Table1422[[#This Row],[Poverty_2015]:[Poverty_2019]])</f>
        <v>0.25849999999999995</v>
      </c>
      <c r="AF118" s="109">
        <v>0.23499999999999999</v>
      </c>
      <c r="AG118" s="109">
        <v>0.25800000000000001</v>
      </c>
      <c r="AH118" s="109">
        <v>0.59599999999999997</v>
      </c>
      <c r="AI118" s="109">
        <v>0.317</v>
      </c>
      <c r="AJ118" s="109"/>
      <c r="AK118" s="114">
        <f>AVERAGE(Table1422[[#This Row],[Full Time Employment_2015]:[Full Time Employment_2019]])</f>
        <v>0.35149999999999998</v>
      </c>
      <c r="AL118" s="100">
        <v>110</v>
      </c>
      <c r="AM118" s="2" t="s">
        <v>501</v>
      </c>
    </row>
    <row r="119" spans="1:39" x14ac:dyDescent="0.25">
      <c r="A119" s="56" t="s">
        <v>326</v>
      </c>
      <c r="B119" s="105">
        <v>6600</v>
      </c>
      <c r="C119" s="98">
        <v>13625</v>
      </c>
      <c r="D119" s="105">
        <v>16500</v>
      </c>
      <c r="E119" s="98">
        <v>14500</v>
      </c>
      <c r="F119" s="98"/>
      <c r="G119" s="111">
        <f>AVERAGE(Table1422[[#This Row],[IQ1_2015]:[IQ1_2019]])</f>
        <v>12806.25</v>
      </c>
      <c r="H119" s="100">
        <v>14500</v>
      </c>
      <c r="I119" s="100">
        <v>20750</v>
      </c>
      <c r="J119" s="100">
        <v>32000</v>
      </c>
      <c r="K119" s="100">
        <v>24333</v>
      </c>
      <c r="L119" s="100"/>
      <c r="M119" s="111">
        <f>AVERAGE(Table1422[[#This Row],[IQ2_2015]:[IQ2_2019]])</f>
        <v>22895.75</v>
      </c>
      <c r="N119" s="100">
        <v>25500</v>
      </c>
      <c r="O119" s="100">
        <v>39250</v>
      </c>
      <c r="P119" s="100">
        <v>55750</v>
      </c>
      <c r="Q119" s="100">
        <v>44750</v>
      </c>
      <c r="R119" s="100"/>
      <c r="S119" s="116">
        <f>AVERAGE(Table1422[[#This Row],[IQ3_2015]:[IQ3_2019]])</f>
        <v>41312.5</v>
      </c>
      <c r="T119" s="107">
        <v>0.52900000000000003</v>
      </c>
      <c r="U119" s="107">
        <v>0.59299999999999997</v>
      </c>
      <c r="V119" s="107">
        <v>0.222</v>
      </c>
      <c r="W119" s="107">
        <v>0.52100000000000002</v>
      </c>
      <c r="X119" s="107"/>
      <c r="Y119" s="117">
        <f>AVERAGE(Table1422[[#This Row],[SNAP_2015]:[SNAP_2019]])</f>
        <v>0.46624999999999994</v>
      </c>
      <c r="Z119" s="107">
        <v>0.49</v>
      </c>
      <c r="AA119" s="107">
        <v>0.35600000000000004</v>
      </c>
      <c r="AB119" s="107">
        <v>0.222</v>
      </c>
      <c r="AC119" s="107">
        <v>0.39600000000000002</v>
      </c>
      <c r="AD119" s="107"/>
      <c r="AE119" s="115">
        <f>AVERAGE(Table1422[[#This Row],[Poverty_2015]:[Poverty_2019]])</f>
        <v>0.36599999999999999</v>
      </c>
      <c r="AF119" s="109">
        <v>7.8E-2</v>
      </c>
      <c r="AG119" s="109">
        <v>0.124</v>
      </c>
      <c r="AH119" s="109">
        <v>0.33299999999999996</v>
      </c>
      <c r="AI119" s="109">
        <v>0.187</v>
      </c>
      <c r="AJ119" s="109"/>
      <c r="AK119" s="114">
        <f>AVERAGE(Table1422[[#This Row],[Full Time Employment_2015]:[Full Time Employment_2019]])</f>
        <v>0.18049999999999999</v>
      </c>
      <c r="AL119" s="140">
        <v>106.25</v>
      </c>
      <c r="AM119" s="2" t="s">
        <v>505</v>
      </c>
    </row>
    <row r="120" spans="1:39" x14ac:dyDescent="0.25">
      <c r="A120" s="56" t="s">
        <v>325</v>
      </c>
      <c r="B120" s="105" t="s">
        <v>206</v>
      </c>
      <c r="C120" s="98">
        <v>6167</v>
      </c>
      <c r="D120" s="105">
        <v>10333</v>
      </c>
      <c r="E120" s="98">
        <v>5700</v>
      </c>
      <c r="F120" s="98"/>
      <c r="G120" s="111">
        <f>AVERAGE(Table1422[[#This Row],[IQ1_2015]:[IQ1_2019]])</f>
        <v>7400</v>
      </c>
      <c r="H120" s="100" t="s">
        <v>206</v>
      </c>
      <c r="I120" s="100">
        <v>14875</v>
      </c>
      <c r="J120" s="100">
        <v>18000</v>
      </c>
      <c r="K120" s="100">
        <v>14000</v>
      </c>
      <c r="L120" s="100"/>
      <c r="M120" s="111">
        <f>AVERAGE(Table1422[[#This Row],[IQ2_2015]:[IQ2_2019]])</f>
        <v>15625</v>
      </c>
      <c r="N120" s="100" t="s">
        <v>206</v>
      </c>
      <c r="O120" s="100">
        <v>35125</v>
      </c>
      <c r="P120" s="100">
        <v>30167</v>
      </c>
      <c r="Q120" s="100">
        <v>40100</v>
      </c>
      <c r="R120" s="100"/>
      <c r="S120" s="116">
        <f>AVERAGE(Table1422[[#This Row],[IQ3_2015]:[IQ3_2019]])</f>
        <v>35130.666666666664</v>
      </c>
      <c r="T120" s="107">
        <v>8.3000000000000004E-2</v>
      </c>
      <c r="U120" s="107">
        <v>0.59599999999999997</v>
      </c>
      <c r="V120" s="107">
        <v>0.61399999999999999</v>
      </c>
      <c r="W120" s="107">
        <v>0.45600000000000002</v>
      </c>
      <c r="X120" s="107"/>
      <c r="Y120" s="117">
        <f>AVERAGE(Table1422[[#This Row],[SNAP_2015]:[SNAP_2019]])</f>
        <v>0.43724999999999997</v>
      </c>
      <c r="Z120" s="107">
        <v>0</v>
      </c>
      <c r="AA120" s="107">
        <v>0.44700000000000001</v>
      </c>
      <c r="AB120" s="107">
        <v>0.42100000000000004</v>
      </c>
      <c r="AC120" s="107">
        <v>0.50900000000000001</v>
      </c>
      <c r="AD120" s="107"/>
      <c r="AE120" s="115">
        <f>AVERAGE(Table1422[[#This Row],[Poverty_2015]:[Poverty_2019]])</f>
        <v>0.34425000000000006</v>
      </c>
      <c r="AF120" s="109">
        <v>0.39299999999999996</v>
      </c>
      <c r="AG120" s="109">
        <v>0.111</v>
      </c>
      <c r="AH120" s="109" t="s">
        <v>483</v>
      </c>
      <c r="AI120" s="109">
        <v>9.6999999999999989E-2</v>
      </c>
      <c r="AJ120" s="109"/>
      <c r="AK120" s="114">
        <f>AVERAGE(Table1422[[#This Row],[Full Time Employment_2015]:[Full Time Employment_2019]])</f>
        <v>0.20033333333333334</v>
      </c>
      <c r="AL120" s="100">
        <v>100</v>
      </c>
      <c r="AM120" s="2" t="s">
        <v>505</v>
      </c>
    </row>
    <row r="121" spans="1:39" x14ac:dyDescent="0.25">
      <c r="A121" s="56" t="s">
        <v>13</v>
      </c>
      <c r="B121" s="105">
        <v>32667</v>
      </c>
      <c r="C121" s="98" t="s">
        <v>184</v>
      </c>
      <c r="D121" s="105">
        <v>6400</v>
      </c>
      <c r="E121" s="98">
        <v>4250</v>
      </c>
      <c r="F121" s="98"/>
      <c r="G121" s="111">
        <f>AVERAGE(Table1422[[#This Row],[IQ1_2015]:[IQ1_2019]])</f>
        <v>14439</v>
      </c>
      <c r="H121" s="100">
        <v>48154</v>
      </c>
      <c r="I121" s="100">
        <v>24167</v>
      </c>
      <c r="J121" s="100">
        <v>14417</v>
      </c>
      <c r="K121" s="100">
        <v>9500</v>
      </c>
      <c r="L121" s="100"/>
      <c r="M121" s="111">
        <f>AVERAGE(Table1422[[#This Row],[IQ2_2015]:[IQ2_2019]])</f>
        <v>24059.5</v>
      </c>
      <c r="N121" s="100">
        <v>69125</v>
      </c>
      <c r="O121" s="100" t="s">
        <v>184</v>
      </c>
      <c r="P121" s="100">
        <v>34250</v>
      </c>
      <c r="Q121" s="100">
        <v>26200</v>
      </c>
      <c r="R121" s="100"/>
      <c r="S121" s="116">
        <f>AVERAGE(Table1422[[#This Row],[IQ3_2015]:[IQ3_2019]])</f>
        <v>43191.666666666664</v>
      </c>
      <c r="T121" s="107">
        <v>3.4000000000000002E-2</v>
      </c>
      <c r="U121" s="107">
        <v>0.24</v>
      </c>
      <c r="V121" s="107">
        <v>0.48100000000000004</v>
      </c>
      <c r="W121" s="107">
        <v>0.42899999999999999</v>
      </c>
      <c r="X121" s="107"/>
      <c r="Y121" s="117">
        <f>AVERAGE(Table1422[[#This Row],[SNAP_2015]:[SNAP_2019]])</f>
        <v>0.29600000000000004</v>
      </c>
      <c r="Z121" s="107">
        <v>9.1999999999999998E-2</v>
      </c>
      <c r="AA121" s="107">
        <v>0.24</v>
      </c>
      <c r="AB121" s="107">
        <v>0.5</v>
      </c>
      <c r="AC121" s="107">
        <v>0.42899999999999999</v>
      </c>
      <c r="AD121" s="107"/>
      <c r="AE121" s="115">
        <f>AVERAGE(Table1422[[#This Row],[Poverty_2015]:[Poverty_2019]])</f>
        <v>0.31524999999999997</v>
      </c>
      <c r="AF121" s="109">
        <v>0.33299999999999996</v>
      </c>
      <c r="AG121" s="109">
        <v>0.51500000000000001</v>
      </c>
      <c r="AH121" s="109">
        <v>0.192</v>
      </c>
      <c r="AI121" s="109">
        <v>0.128</v>
      </c>
      <c r="AJ121" s="109"/>
      <c r="AK121" s="114">
        <f>AVERAGE(Table1422[[#This Row],[Full Time Employment_2015]:[Full Time Employment_2019]])</f>
        <v>0.29200000000000004</v>
      </c>
      <c r="AL121" s="140">
        <v>98</v>
      </c>
      <c r="AM121" s="2" t="s">
        <v>505</v>
      </c>
    </row>
    <row r="122" spans="1:39" x14ac:dyDescent="0.25">
      <c r="A122" s="56" t="s">
        <v>324</v>
      </c>
      <c r="B122" s="105">
        <v>31350</v>
      </c>
      <c r="C122" s="98">
        <v>34233</v>
      </c>
      <c r="D122" s="105">
        <v>3750</v>
      </c>
      <c r="E122" s="98">
        <v>50500</v>
      </c>
      <c r="F122" s="98"/>
      <c r="G122" s="111">
        <f>AVERAGE(Table1422[[#This Row],[IQ1_2015]:[IQ1_2019]])</f>
        <v>29958.25</v>
      </c>
      <c r="H122" s="100">
        <v>54729</v>
      </c>
      <c r="I122" s="100">
        <v>53263</v>
      </c>
      <c r="J122" s="100">
        <v>15000</v>
      </c>
      <c r="K122" s="100">
        <v>63750</v>
      </c>
      <c r="L122" s="100"/>
      <c r="M122" s="111">
        <f>AVERAGE(Table1422[[#This Row],[IQ2_2015]:[IQ2_2019]])</f>
        <v>46685.5</v>
      </c>
      <c r="N122" s="100">
        <v>79860</v>
      </c>
      <c r="O122" s="100">
        <v>67625</v>
      </c>
      <c r="P122" s="100">
        <v>26250</v>
      </c>
      <c r="Q122" s="100">
        <v>87750</v>
      </c>
      <c r="R122" s="100"/>
      <c r="S122" s="116">
        <f>AVERAGE(Table1422[[#This Row],[IQ3_2015]:[IQ3_2019]])</f>
        <v>65371.25</v>
      </c>
      <c r="T122" s="107">
        <v>0.10800000000000001</v>
      </c>
      <c r="U122" s="107">
        <v>6.8000000000000005E-2</v>
      </c>
      <c r="V122" s="107">
        <v>0.4</v>
      </c>
      <c r="W122" s="107">
        <v>3.2000000000000001E-2</v>
      </c>
      <c r="X122" s="107"/>
      <c r="Y122" s="117">
        <f>AVERAGE(Table1422[[#This Row],[SNAP_2015]:[SNAP_2019]])</f>
        <v>0.15200000000000002</v>
      </c>
      <c r="Z122" s="107">
        <v>4.9000000000000002E-2</v>
      </c>
      <c r="AA122" s="107">
        <v>6.8000000000000005E-2</v>
      </c>
      <c r="AB122" s="107">
        <v>0.4</v>
      </c>
      <c r="AC122" s="107">
        <v>0</v>
      </c>
      <c r="AD122" s="107"/>
      <c r="AE122" s="115">
        <f>AVERAGE(Table1422[[#This Row],[Poverty_2015]:[Poverty_2019]])</f>
        <v>0.12925</v>
      </c>
      <c r="AF122" s="109">
        <v>0.53100000000000003</v>
      </c>
      <c r="AG122" s="109">
        <v>0.379</v>
      </c>
      <c r="AH122" s="109">
        <v>0.3</v>
      </c>
      <c r="AI122" s="109">
        <v>0.502</v>
      </c>
      <c r="AJ122" s="109"/>
      <c r="AK122" s="114">
        <f>AVERAGE(Table1422[[#This Row],[Full Time Employment_2015]:[Full Time Employment_2019]])</f>
        <v>0.42799999999999999</v>
      </c>
      <c r="AL122" s="100"/>
      <c r="AM122" s="2" t="s">
        <v>507</v>
      </c>
    </row>
    <row r="123" spans="1:39" x14ac:dyDescent="0.25">
      <c r="A123" s="56" t="s">
        <v>106</v>
      </c>
      <c r="B123" s="105" t="s">
        <v>184</v>
      </c>
      <c r="C123" s="98">
        <v>27455</v>
      </c>
      <c r="D123" s="105">
        <v>39375</v>
      </c>
      <c r="E123" s="98">
        <v>29141</v>
      </c>
      <c r="F123" s="98"/>
      <c r="G123" s="111">
        <f>AVERAGE(Table1422[[#This Row],[IQ1_2015]:[IQ1_2019]])</f>
        <v>31990.333333333332</v>
      </c>
      <c r="H123" s="100" t="s">
        <v>184</v>
      </c>
      <c r="I123" s="100">
        <v>50950</v>
      </c>
      <c r="J123" s="100">
        <v>56000</v>
      </c>
      <c r="K123" s="100">
        <v>59818</v>
      </c>
      <c r="L123" s="100"/>
      <c r="M123" s="111">
        <f>AVERAGE(Table1422[[#This Row],[IQ2_2015]:[IQ2_2019]])</f>
        <v>55589.333333333336</v>
      </c>
      <c r="N123" s="100" t="s">
        <v>184</v>
      </c>
      <c r="O123" s="100">
        <v>82650</v>
      </c>
      <c r="P123" s="100">
        <v>86071</v>
      </c>
      <c r="Q123" s="100">
        <v>87991</v>
      </c>
      <c r="R123" s="100"/>
      <c r="S123" s="116">
        <f>AVERAGE(Table1422[[#This Row],[IQ3_2015]:[IQ3_2019]])</f>
        <v>85570.666666666672</v>
      </c>
      <c r="T123" s="107">
        <v>0</v>
      </c>
      <c r="U123" s="107">
        <v>0.13300000000000001</v>
      </c>
      <c r="V123" s="107">
        <v>3.7999999999999999E-2</v>
      </c>
      <c r="W123" s="107">
        <v>0.106</v>
      </c>
      <c r="X123" s="107"/>
      <c r="Y123" s="117">
        <f>AVERAGE(Table1422[[#This Row],[SNAP_2015]:[SNAP_2019]])</f>
        <v>6.9250000000000006E-2</v>
      </c>
      <c r="Z123" s="107">
        <v>0</v>
      </c>
      <c r="AA123" s="107">
        <v>5.7000000000000002E-2</v>
      </c>
      <c r="AB123" s="107">
        <v>2.2000000000000002E-2</v>
      </c>
      <c r="AC123" s="107">
        <v>4.4000000000000004E-2</v>
      </c>
      <c r="AD123" s="107"/>
      <c r="AE123" s="115">
        <f>AVERAGE(Table1422[[#This Row],[Poverty_2015]:[Poverty_2019]])</f>
        <v>3.075E-2</v>
      </c>
      <c r="AF123" s="109">
        <v>0.66700000000000004</v>
      </c>
      <c r="AG123" s="109">
        <v>0.48200000000000004</v>
      </c>
      <c r="AH123" s="109">
        <v>0.21899999999999997</v>
      </c>
      <c r="AI123" s="109">
        <v>0.51500000000000001</v>
      </c>
      <c r="AJ123" s="109"/>
      <c r="AK123" s="114">
        <f>AVERAGE(Table1422[[#This Row],[Full Time Employment_2015]:[Full Time Employment_2019]])</f>
        <v>0.47075</v>
      </c>
      <c r="AL123" s="100"/>
      <c r="AM123" s="2" t="s">
        <v>507</v>
      </c>
    </row>
    <row r="124" spans="1:39" x14ac:dyDescent="0.25">
      <c r="A124" s="56" t="s">
        <v>323</v>
      </c>
      <c r="B124" s="105">
        <v>15500</v>
      </c>
      <c r="C124" s="98">
        <v>60000</v>
      </c>
      <c r="D124" s="105">
        <v>29450</v>
      </c>
      <c r="E124" s="98">
        <v>47167</v>
      </c>
      <c r="F124" s="98"/>
      <c r="G124" s="111">
        <f>AVERAGE(Table1422[[#This Row],[IQ1_2015]:[IQ1_2019]])</f>
        <v>38029.25</v>
      </c>
      <c r="H124" s="100">
        <v>32083</v>
      </c>
      <c r="I124" s="100">
        <v>69286</v>
      </c>
      <c r="J124" s="100">
        <v>68000</v>
      </c>
      <c r="K124" s="100">
        <v>59333</v>
      </c>
      <c r="L124" s="100"/>
      <c r="M124" s="111">
        <f>AVERAGE(Table1422[[#This Row],[IQ2_2015]:[IQ2_2019]])</f>
        <v>57175.5</v>
      </c>
      <c r="N124" s="100">
        <v>52083</v>
      </c>
      <c r="O124" s="100">
        <v>96071</v>
      </c>
      <c r="P124" s="100">
        <v>86882</v>
      </c>
      <c r="Q124" s="100">
        <v>74188</v>
      </c>
      <c r="R124" s="100"/>
      <c r="S124" s="116">
        <f>AVERAGE(Table1422[[#This Row],[IQ3_2015]:[IQ3_2019]])</f>
        <v>77306</v>
      </c>
      <c r="T124" s="107">
        <v>0.127</v>
      </c>
      <c r="U124" s="107">
        <v>0</v>
      </c>
      <c r="V124" s="107">
        <v>0.10099999999999999</v>
      </c>
      <c r="W124" s="107">
        <v>0</v>
      </c>
      <c r="X124" s="107"/>
      <c r="Y124" s="117">
        <f>AVERAGE(Table1422[[#This Row],[SNAP_2015]:[SNAP_2019]])</f>
        <v>5.6999999999999995E-2</v>
      </c>
      <c r="Z124" s="107">
        <v>0.16399999999999998</v>
      </c>
      <c r="AA124" s="107">
        <v>0</v>
      </c>
      <c r="AB124" s="107">
        <v>3.6000000000000004E-2</v>
      </c>
      <c r="AC124" s="107">
        <v>0</v>
      </c>
      <c r="AD124" s="107"/>
      <c r="AE124" s="115">
        <f>AVERAGE(Table1422[[#This Row],[Poverty_2015]:[Poverty_2019]])</f>
        <v>4.9999999999999996E-2</v>
      </c>
      <c r="AF124" s="109">
        <v>0.39600000000000002</v>
      </c>
      <c r="AG124" s="109" t="s">
        <v>483</v>
      </c>
      <c r="AH124" s="109">
        <v>0.13200000000000001</v>
      </c>
      <c r="AI124" s="109">
        <v>0</v>
      </c>
      <c r="AJ124" s="109"/>
      <c r="AK124" s="114">
        <f>AVERAGE(Table1422[[#This Row],[Full Time Employment_2015]:[Full Time Employment_2019]])</f>
        <v>0.17600000000000002</v>
      </c>
      <c r="AL124" s="100"/>
      <c r="AM124" s="2" t="s">
        <v>507</v>
      </c>
    </row>
    <row r="125" spans="1:39" x14ac:dyDescent="0.25">
      <c r="A125" s="56" t="s">
        <v>51</v>
      </c>
      <c r="B125" s="105" t="s">
        <v>206</v>
      </c>
      <c r="C125" s="98">
        <v>14742</v>
      </c>
      <c r="D125" s="105" t="s">
        <v>184</v>
      </c>
      <c r="E125" s="98">
        <v>17132</v>
      </c>
      <c r="F125" s="98"/>
      <c r="G125" s="111">
        <f>AVERAGE(Table1422[[#This Row],[IQ1_2015]:[IQ1_2019]])</f>
        <v>15937</v>
      </c>
      <c r="H125" s="100" t="s">
        <v>206</v>
      </c>
      <c r="I125" s="100">
        <v>32167</v>
      </c>
      <c r="J125" s="100" t="s">
        <v>184</v>
      </c>
      <c r="K125" s="100">
        <v>38346</v>
      </c>
      <c r="L125" s="100"/>
      <c r="M125" s="111">
        <f>AVERAGE(Table1422[[#This Row],[IQ2_2015]:[IQ2_2019]])</f>
        <v>35256.5</v>
      </c>
      <c r="N125" s="100" t="s">
        <v>206</v>
      </c>
      <c r="O125" s="100">
        <v>55167</v>
      </c>
      <c r="P125" s="100" t="s">
        <v>184</v>
      </c>
      <c r="Q125" s="100">
        <v>57389</v>
      </c>
      <c r="R125" s="100"/>
      <c r="S125" s="116">
        <f>AVERAGE(Table1422[[#This Row],[IQ3_2015]:[IQ3_2019]])</f>
        <v>56278</v>
      </c>
      <c r="T125" s="107">
        <v>0.27399999999999997</v>
      </c>
      <c r="U125" s="107">
        <v>0.152</v>
      </c>
      <c r="V125" s="107">
        <v>0</v>
      </c>
      <c r="W125" s="107">
        <v>0.11699999999999999</v>
      </c>
      <c r="X125" s="107"/>
      <c r="Y125" s="117">
        <f>AVERAGE(Table1422[[#This Row],[SNAP_2015]:[SNAP_2019]])</f>
        <v>0.13574999999999998</v>
      </c>
      <c r="Z125" s="107">
        <v>8.199999999999999E-2</v>
      </c>
      <c r="AA125" s="107">
        <v>0.16</v>
      </c>
      <c r="AB125" s="107">
        <v>0</v>
      </c>
      <c r="AC125" s="107">
        <v>0.11</v>
      </c>
      <c r="AD125" s="107"/>
      <c r="AE125" s="115">
        <f>AVERAGE(Table1422[[#This Row],[Poverty_2015]:[Poverty_2019]])</f>
        <v>8.7999999999999995E-2</v>
      </c>
      <c r="AF125" s="109">
        <v>0.627</v>
      </c>
      <c r="AG125" s="109">
        <v>0.30599999999999999</v>
      </c>
      <c r="AH125" s="109">
        <v>0.124</v>
      </c>
      <c r="AI125" s="109">
        <v>0.32100000000000001</v>
      </c>
      <c r="AJ125" s="109"/>
      <c r="AK125" s="114">
        <f>AVERAGE(Table1422[[#This Row],[Full Time Employment_2015]:[Full Time Employment_2019]])</f>
        <v>0.34449999999999997</v>
      </c>
      <c r="AL125" s="100"/>
      <c r="AM125" s="2" t="s">
        <v>507</v>
      </c>
    </row>
    <row r="126" spans="1:39" x14ac:dyDescent="0.25">
      <c r="A126" s="56" t="s">
        <v>64</v>
      </c>
      <c r="B126" s="105">
        <v>43958</v>
      </c>
      <c r="C126" s="98" t="s">
        <v>184</v>
      </c>
      <c r="D126" s="105">
        <v>15500</v>
      </c>
      <c r="E126" s="98">
        <v>14786</v>
      </c>
      <c r="F126" s="98"/>
      <c r="G126" s="111">
        <f>AVERAGE(Table1422[[#This Row],[IQ1_2015]:[IQ1_2019]])</f>
        <v>24748</v>
      </c>
      <c r="H126" s="100">
        <v>77750</v>
      </c>
      <c r="I126" s="100">
        <v>45225</v>
      </c>
      <c r="J126" s="100">
        <v>32286</v>
      </c>
      <c r="K126" s="100">
        <v>46444</v>
      </c>
      <c r="L126" s="100"/>
      <c r="M126" s="111">
        <f>AVERAGE(Table1422[[#This Row],[IQ2_2015]:[IQ2_2019]])</f>
        <v>50426.25</v>
      </c>
      <c r="N126" s="100">
        <v>103611</v>
      </c>
      <c r="O126" s="100">
        <v>47275</v>
      </c>
      <c r="P126" s="100">
        <v>53400</v>
      </c>
      <c r="Q126" s="100">
        <v>63060</v>
      </c>
      <c r="R126" s="100"/>
      <c r="S126" s="116">
        <f>AVERAGE(Table1422[[#This Row],[IQ3_2015]:[IQ3_2019]])</f>
        <v>66836.5</v>
      </c>
      <c r="T126" s="107">
        <v>4.0999999999999995E-2</v>
      </c>
      <c r="U126" s="107">
        <v>0.122</v>
      </c>
      <c r="V126" s="107">
        <v>0.14599999999999999</v>
      </c>
      <c r="W126" s="107">
        <v>0</v>
      </c>
      <c r="X126" s="107"/>
      <c r="Y126" s="117">
        <f>AVERAGE(Table1422[[#This Row],[SNAP_2015]:[SNAP_2019]])</f>
        <v>7.7249999999999985E-2</v>
      </c>
      <c r="Z126" s="107">
        <v>7.2999999999999995E-2</v>
      </c>
      <c r="AA126" s="107">
        <v>0.13400000000000001</v>
      </c>
      <c r="AB126" s="107">
        <v>0.13200000000000001</v>
      </c>
      <c r="AC126" s="107">
        <v>0.157</v>
      </c>
      <c r="AD126" s="107"/>
      <c r="AE126" s="115">
        <f>AVERAGE(Table1422[[#This Row],[Poverty_2015]:[Poverty_2019]])</f>
        <v>0.124</v>
      </c>
      <c r="AF126" s="109">
        <v>0.67</v>
      </c>
      <c r="AG126" s="109">
        <v>0.60399999999999998</v>
      </c>
      <c r="AH126" s="109">
        <v>0.21600000000000003</v>
      </c>
      <c r="AI126" s="109">
        <v>0.51900000000000002</v>
      </c>
      <c r="AJ126" s="109"/>
      <c r="AK126" s="114">
        <f>AVERAGE(Table1422[[#This Row],[Full Time Employment_2015]:[Full Time Employment_2019]])</f>
        <v>0.50224999999999997</v>
      </c>
      <c r="AL126" s="100"/>
      <c r="AM126" s="2" t="s">
        <v>507</v>
      </c>
    </row>
    <row r="127" spans="1:39" x14ac:dyDescent="0.25">
      <c r="A127" s="56" t="s">
        <v>145</v>
      </c>
      <c r="B127" s="105" t="s">
        <v>184</v>
      </c>
      <c r="C127" s="98">
        <v>44917</v>
      </c>
      <c r="D127" s="105">
        <v>17600</v>
      </c>
      <c r="E127" s="98">
        <v>46143</v>
      </c>
      <c r="F127" s="98"/>
      <c r="G127" s="111">
        <f>AVERAGE(Table1422[[#This Row],[IQ1_2015]:[IQ1_2019]])</f>
        <v>36220</v>
      </c>
      <c r="H127" s="100" t="s">
        <v>184</v>
      </c>
      <c r="I127" s="100">
        <v>80033</v>
      </c>
      <c r="J127" s="100">
        <v>45647</v>
      </c>
      <c r="K127" s="100">
        <v>78206</v>
      </c>
      <c r="L127" s="100"/>
      <c r="M127" s="111">
        <f>AVERAGE(Table1422[[#This Row],[IQ2_2015]:[IQ2_2019]])</f>
        <v>67962</v>
      </c>
      <c r="N127" s="100" t="s">
        <v>184</v>
      </c>
      <c r="O127" s="100">
        <v>107313</v>
      </c>
      <c r="P127" s="100">
        <v>53938</v>
      </c>
      <c r="Q127" s="100">
        <v>106300</v>
      </c>
      <c r="R127" s="100"/>
      <c r="S127" s="116">
        <f>AVERAGE(Table1422[[#This Row],[IQ3_2015]:[IQ3_2019]])</f>
        <v>89183.666666666672</v>
      </c>
      <c r="T127" s="107" t="s">
        <v>483</v>
      </c>
      <c r="U127" s="107">
        <v>0.04</v>
      </c>
      <c r="V127" s="107">
        <v>0</v>
      </c>
      <c r="W127" s="107">
        <v>5.7999999999999996E-2</v>
      </c>
      <c r="X127" s="107"/>
      <c r="Y127" s="117">
        <f>AVERAGE(Table1422[[#This Row],[SNAP_2015]:[SNAP_2019]])</f>
        <v>3.266666666666667E-2</v>
      </c>
      <c r="Z127" s="107" t="s">
        <v>483</v>
      </c>
      <c r="AA127" s="107">
        <v>7.9000000000000001E-2</v>
      </c>
      <c r="AB127" s="107">
        <v>9.3000000000000013E-2</v>
      </c>
      <c r="AC127" s="107">
        <v>0.111</v>
      </c>
      <c r="AD127" s="107"/>
      <c r="AE127" s="115">
        <f>AVERAGE(Table1422[[#This Row],[Poverty_2015]:[Poverty_2019]])</f>
        <v>9.4333333333333338E-2</v>
      </c>
      <c r="AF127" s="109" t="s">
        <v>483</v>
      </c>
      <c r="AG127" s="109">
        <v>0.60199999999999998</v>
      </c>
      <c r="AH127" s="109">
        <v>0.124</v>
      </c>
      <c r="AI127" s="109">
        <v>0.51800000000000002</v>
      </c>
      <c r="AJ127" s="109"/>
      <c r="AK127" s="114">
        <f>AVERAGE(Table1422[[#This Row],[Full Time Employment_2015]:[Full Time Employment_2019]])</f>
        <v>0.41466666666666668</v>
      </c>
      <c r="AL127" s="100"/>
      <c r="AM127" s="2" t="s">
        <v>507</v>
      </c>
    </row>
    <row r="128" spans="1:39" x14ac:dyDescent="0.25">
      <c r="A128" s="56" t="s">
        <v>322</v>
      </c>
      <c r="B128" s="105" t="s">
        <v>184</v>
      </c>
      <c r="C128" s="98" t="s">
        <v>184</v>
      </c>
      <c r="D128" s="105">
        <v>46267</v>
      </c>
      <c r="E128" s="98" t="s">
        <v>184</v>
      </c>
      <c r="F128" s="98"/>
      <c r="G128" s="111">
        <f>AVERAGE(Table1422[[#This Row],[IQ1_2015]:[IQ1_2019]])</f>
        <v>46267</v>
      </c>
      <c r="H128" s="100" t="s">
        <v>184</v>
      </c>
      <c r="I128" s="100" t="s">
        <v>184</v>
      </c>
      <c r="J128" s="100">
        <v>80889</v>
      </c>
      <c r="K128" s="100" t="s">
        <v>184</v>
      </c>
      <c r="L128" s="100"/>
      <c r="M128" s="111">
        <f>AVERAGE(Table1422[[#This Row],[IQ2_2015]:[IQ2_2019]])</f>
        <v>80889</v>
      </c>
      <c r="N128" s="100" t="s">
        <v>184</v>
      </c>
      <c r="O128" s="100" t="s">
        <v>184</v>
      </c>
      <c r="P128" s="100">
        <v>107967</v>
      </c>
      <c r="Q128" s="100" t="s">
        <v>184</v>
      </c>
      <c r="R128" s="100"/>
      <c r="S128" s="116">
        <f>AVERAGE(Table1422[[#This Row],[IQ3_2015]:[IQ3_2019]])</f>
        <v>107967</v>
      </c>
      <c r="T128" s="107" t="s">
        <v>483</v>
      </c>
      <c r="U128" s="107">
        <v>0</v>
      </c>
      <c r="V128" s="107">
        <v>5.5999999999999994E-2</v>
      </c>
      <c r="W128" s="107">
        <v>0</v>
      </c>
      <c r="X128" s="107"/>
      <c r="Y128" s="117">
        <f>AVERAGE(Table1422[[#This Row],[SNAP_2015]:[SNAP_2019]])</f>
        <v>1.8666666666666665E-2</v>
      </c>
      <c r="Z128" s="107" t="s">
        <v>483</v>
      </c>
      <c r="AA128" s="107">
        <v>0</v>
      </c>
      <c r="AB128" s="107">
        <v>9.9000000000000005E-2</v>
      </c>
      <c r="AC128" s="107">
        <v>0</v>
      </c>
      <c r="AD128" s="107"/>
      <c r="AE128" s="115">
        <f>AVERAGE(Table1422[[#This Row],[Poverty_2015]:[Poverty_2019]])</f>
        <v>3.3000000000000002E-2</v>
      </c>
      <c r="AF128" s="109" t="s">
        <v>483</v>
      </c>
      <c r="AG128" s="109">
        <v>1</v>
      </c>
      <c r="AH128" s="109">
        <v>0.19500000000000001</v>
      </c>
      <c r="AI128" s="109">
        <v>1</v>
      </c>
      <c r="AJ128" s="109"/>
      <c r="AK128" s="114">
        <f>AVERAGE(Table1422[[#This Row],[Full Time Employment_2015]:[Full Time Employment_2019]])</f>
        <v>0.7316666666666668</v>
      </c>
      <c r="AL128" s="100"/>
      <c r="AM128" s="2" t="s">
        <v>507</v>
      </c>
    </row>
    <row r="129" spans="1:39" x14ac:dyDescent="0.25">
      <c r="A129" s="56" t="s">
        <v>321</v>
      </c>
      <c r="B129" s="105" t="s">
        <v>206</v>
      </c>
      <c r="C129" s="98" t="s">
        <v>184</v>
      </c>
      <c r="D129" s="105" t="s">
        <v>184</v>
      </c>
      <c r="E129" s="98" t="s">
        <v>184</v>
      </c>
      <c r="F129" s="98"/>
      <c r="G129" s="111" t="e">
        <f>AVERAGE(Table1422[[#This Row],[IQ1_2015]:[IQ1_2019]])</f>
        <v>#DIV/0!</v>
      </c>
      <c r="H129" s="100" t="s">
        <v>206</v>
      </c>
      <c r="I129" s="100" t="s">
        <v>184</v>
      </c>
      <c r="J129" s="100" t="s">
        <v>184</v>
      </c>
      <c r="K129" s="100" t="s">
        <v>184</v>
      </c>
      <c r="L129" s="100"/>
      <c r="M129" s="111" t="e">
        <f>AVERAGE(Table1422[[#This Row],[IQ2_2015]:[IQ2_2019]])</f>
        <v>#DIV/0!</v>
      </c>
      <c r="N129" s="100" t="s">
        <v>206</v>
      </c>
      <c r="O129" s="100" t="s">
        <v>184</v>
      </c>
      <c r="P129" s="100" t="s">
        <v>184</v>
      </c>
      <c r="Q129" s="100" t="s">
        <v>184</v>
      </c>
      <c r="R129" s="100"/>
      <c r="S129" s="116" t="e">
        <f>AVERAGE(Table1422[[#This Row],[IQ3_2015]:[IQ3_2019]])</f>
        <v>#DIV/0!</v>
      </c>
      <c r="T129" s="107">
        <v>0</v>
      </c>
      <c r="U129" s="107" t="s">
        <v>483</v>
      </c>
      <c r="V129" s="107">
        <v>0</v>
      </c>
      <c r="W129" s="107" t="s">
        <v>483</v>
      </c>
      <c r="X129" s="107"/>
      <c r="Y129" s="117">
        <f>AVERAGE(Table1422[[#This Row],[SNAP_2015]:[SNAP_2019]])</f>
        <v>0</v>
      </c>
      <c r="Z129" s="107">
        <v>0</v>
      </c>
      <c r="AA129" s="107" t="s">
        <v>483</v>
      </c>
      <c r="AB129" s="107">
        <v>0</v>
      </c>
      <c r="AC129" s="107" t="s">
        <v>483</v>
      </c>
      <c r="AD129" s="107"/>
      <c r="AE129" s="115">
        <f>AVERAGE(Table1422[[#This Row],[Poverty_2015]:[Poverty_2019]])</f>
        <v>0</v>
      </c>
      <c r="AF129" s="109">
        <v>0.45299999999999996</v>
      </c>
      <c r="AG129" s="109" t="s">
        <v>483</v>
      </c>
      <c r="AH129" s="109">
        <v>0.22600000000000001</v>
      </c>
      <c r="AI129" s="109" t="s">
        <v>483</v>
      </c>
      <c r="AJ129" s="109"/>
      <c r="AK129" s="114">
        <f>AVERAGE(Table1422[[#This Row],[Full Time Employment_2015]:[Full Time Employment_2019]])</f>
        <v>0.33949999999999997</v>
      </c>
      <c r="AL129" s="100"/>
      <c r="AM129" s="2" t="s">
        <v>507</v>
      </c>
    </row>
    <row r="130" spans="1:39" x14ac:dyDescent="0.25">
      <c r="A130" s="56" t="s">
        <v>63</v>
      </c>
      <c r="B130" s="105">
        <v>21000</v>
      </c>
      <c r="C130" s="98" t="s">
        <v>184</v>
      </c>
      <c r="D130" s="105" t="s">
        <v>184</v>
      </c>
      <c r="E130" s="98">
        <v>17350</v>
      </c>
      <c r="F130" s="98"/>
      <c r="G130" s="111">
        <f>AVERAGE(Table1422[[#This Row],[IQ1_2015]:[IQ1_2019]])</f>
        <v>19175</v>
      </c>
      <c r="H130" s="100">
        <v>29750</v>
      </c>
      <c r="I130" s="100" t="s">
        <v>184</v>
      </c>
      <c r="J130" s="100" t="s">
        <v>184</v>
      </c>
      <c r="K130" s="100">
        <v>46294</v>
      </c>
      <c r="L130" s="100"/>
      <c r="M130" s="111">
        <f>AVERAGE(Table1422[[#This Row],[IQ2_2015]:[IQ2_2019]])</f>
        <v>38022</v>
      </c>
      <c r="N130" s="100">
        <v>39250</v>
      </c>
      <c r="O130" s="100" t="s">
        <v>184</v>
      </c>
      <c r="P130" s="100" t="s">
        <v>184</v>
      </c>
      <c r="Q130" s="100">
        <v>95273</v>
      </c>
      <c r="R130" s="100"/>
      <c r="S130" s="116">
        <f>AVERAGE(Table1422[[#This Row],[IQ3_2015]:[IQ3_2019]])</f>
        <v>67261.5</v>
      </c>
      <c r="T130" s="107">
        <v>0.39</v>
      </c>
      <c r="U130" s="107">
        <v>0</v>
      </c>
      <c r="V130" s="107" t="s">
        <v>483</v>
      </c>
      <c r="W130" s="107">
        <v>0</v>
      </c>
      <c r="X130" s="107"/>
      <c r="Y130" s="117">
        <f>AVERAGE(Table1422[[#This Row],[SNAP_2015]:[SNAP_2019]])</f>
        <v>0.13</v>
      </c>
      <c r="Z130" s="107">
        <v>0.18600000000000003</v>
      </c>
      <c r="AA130" s="107">
        <v>0.35499999999999998</v>
      </c>
      <c r="AB130" s="107" t="s">
        <v>483</v>
      </c>
      <c r="AC130" s="107">
        <v>0.128</v>
      </c>
      <c r="AD130" s="107"/>
      <c r="AE130" s="115">
        <f>AVERAGE(Table1422[[#This Row],[Poverty_2015]:[Poverty_2019]])</f>
        <v>0.223</v>
      </c>
      <c r="AF130" s="109">
        <v>0.159</v>
      </c>
      <c r="AG130" s="109">
        <v>0.75800000000000001</v>
      </c>
      <c r="AH130" s="109">
        <v>0.56899999999999995</v>
      </c>
      <c r="AI130" s="109">
        <v>0.67700000000000005</v>
      </c>
      <c r="AJ130" s="109"/>
      <c r="AK130" s="114">
        <f>AVERAGE(Table1422[[#This Row],[Full Time Employment_2015]:[Full Time Employment_2019]])</f>
        <v>0.54075000000000006</v>
      </c>
      <c r="AL130" s="100"/>
      <c r="AM130" s="2" t="s">
        <v>507</v>
      </c>
    </row>
    <row r="131" spans="1:39" x14ac:dyDescent="0.25">
      <c r="A131" s="56" t="s">
        <v>320</v>
      </c>
      <c r="B131" s="105">
        <v>24342</v>
      </c>
      <c r="C131" s="98" t="s">
        <v>184</v>
      </c>
      <c r="D131" s="105">
        <v>17250</v>
      </c>
      <c r="E131" s="98">
        <v>19583</v>
      </c>
      <c r="F131" s="98"/>
      <c r="G131" s="111">
        <f>AVERAGE(Table1422[[#This Row],[IQ1_2015]:[IQ1_2019]])</f>
        <v>20391.666666666668</v>
      </c>
      <c r="H131" s="100">
        <v>42703</v>
      </c>
      <c r="I131" s="100">
        <v>29300</v>
      </c>
      <c r="J131" s="100">
        <v>47222</v>
      </c>
      <c r="K131" s="100">
        <v>27500</v>
      </c>
      <c r="L131" s="100"/>
      <c r="M131" s="111">
        <f>AVERAGE(Table1422[[#This Row],[IQ2_2015]:[IQ2_2019]])</f>
        <v>36681.25</v>
      </c>
      <c r="N131" s="100">
        <v>68672</v>
      </c>
      <c r="O131" s="100">
        <v>37350</v>
      </c>
      <c r="P131" s="100">
        <v>94500</v>
      </c>
      <c r="Q131" s="100">
        <v>41250</v>
      </c>
      <c r="R131" s="100"/>
      <c r="S131" s="116">
        <f>AVERAGE(Table1422[[#This Row],[IQ3_2015]:[IQ3_2019]])</f>
        <v>60443</v>
      </c>
      <c r="T131" s="107">
        <v>0.106</v>
      </c>
      <c r="U131" s="107">
        <v>0.375</v>
      </c>
      <c r="V131" s="107">
        <v>0</v>
      </c>
      <c r="W131" s="107">
        <v>0.43099999999999999</v>
      </c>
      <c r="X131" s="107"/>
      <c r="Y131" s="117">
        <f>AVERAGE(Table1422[[#This Row],[SNAP_2015]:[SNAP_2019]])</f>
        <v>0.22799999999999998</v>
      </c>
      <c r="Z131" s="107">
        <v>9.4E-2</v>
      </c>
      <c r="AA131" s="107">
        <v>0.188</v>
      </c>
      <c r="AB131" s="107">
        <v>0.2</v>
      </c>
      <c r="AC131" s="107">
        <v>0.2</v>
      </c>
      <c r="AD131" s="107"/>
      <c r="AE131" s="115">
        <f>AVERAGE(Table1422[[#This Row],[Poverty_2015]:[Poverty_2019]])</f>
        <v>0.17050000000000001</v>
      </c>
      <c r="AF131" s="109">
        <v>0.46500000000000002</v>
      </c>
      <c r="AG131" s="109">
        <v>0.161</v>
      </c>
      <c r="AH131" s="109">
        <v>0.58599999999999997</v>
      </c>
      <c r="AI131" s="109">
        <v>0.20199999999999999</v>
      </c>
      <c r="AJ131" s="109"/>
      <c r="AK131" s="114">
        <f>AVERAGE(Table1422[[#This Row],[Full Time Employment_2015]:[Full Time Employment_2019]])</f>
        <v>0.35349999999999998</v>
      </c>
      <c r="AL131" s="100">
        <v>120</v>
      </c>
      <c r="AM131" s="2" t="s">
        <v>505</v>
      </c>
    </row>
    <row r="132" spans="1:39" x14ac:dyDescent="0.25">
      <c r="A132" s="56" t="s">
        <v>319</v>
      </c>
      <c r="B132" s="105">
        <v>24273</v>
      </c>
      <c r="C132" s="98">
        <v>26244</v>
      </c>
      <c r="D132" s="105">
        <v>6875</v>
      </c>
      <c r="E132" s="98">
        <v>30845</v>
      </c>
      <c r="F132" s="98"/>
      <c r="G132" s="111">
        <f>AVERAGE(Table1422[[#This Row],[IQ1_2015]:[IQ1_2019]])</f>
        <v>22059.25</v>
      </c>
      <c r="H132" s="100">
        <v>40136</v>
      </c>
      <c r="I132" s="100">
        <v>45174</v>
      </c>
      <c r="J132" s="100">
        <v>28125</v>
      </c>
      <c r="K132" s="100">
        <v>48933</v>
      </c>
      <c r="L132" s="100"/>
      <c r="M132" s="111">
        <f>AVERAGE(Table1422[[#This Row],[IQ2_2015]:[IQ2_2019]])</f>
        <v>40592</v>
      </c>
      <c r="N132" s="100">
        <v>72000</v>
      </c>
      <c r="O132" s="100">
        <v>68513</v>
      </c>
      <c r="P132" s="100">
        <v>38750</v>
      </c>
      <c r="Q132" s="100">
        <v>72813</v>
      </c>
      <c r="R132" s="100"/>
      <c r="S132" s="116">
        <f>AVERAGE(Table1422[[#This Row],[IQ3_2015]:[IQ3_2019]])</f>
        <v>63019</v>
      </c>
      <c r="T132" s="107">
        <v>0.25800000000000001</v>
      </c>
      <c r="U132" s="107">
        <v>0.10199999999999999</v>
      </c>
      <c r="V132" s="107">
        <v>0.38500000000000001</v>
      </c>
      <c r="W132" s="107">
        <v>7.9000000000000001E-2</v>
      </c>
      <c r="X132" s="107"/>
      <c r="Y132" s="117">
        <f>AVERAGE(Table1422[[#This Row],[SNAP_2015]:[SNAP_2019]])</f>
        <v>0.20599999999999999</v>
      </c>
      <c r="Z132" s="107">
        <v>0.122</v>
      </c>
      <c r="AA132" s="107">
        <v>8.6999999999999994E-2</v>
      </c>
      <c r="AB132" s="107">
        <v>0.24600000000000002</v>
      </c>
      <c r="AC132" s="107">
        <v>7.0999999999999994E-2</v>
      </c>
      <c r="AD132" s="107"/>
      <c r="AE132" s="115">
        <f>AVERAGE(Table1422[[#This Row],[Poverty_2015]:[Poverty_2019]])</f>
        <v>0.13150000000000001</v>
      </c>
      <c r="AF132" s="109">
        <v>0.35100000000000003</v>
      </c>
      <c r="AG132" s="109">
        <v>0.45899999999999996</v>
      </c>
      <c r="AH132" s="109">
        <v>0.56399999999999995</v>
      </c>
      <c r="AI132" s="109">
        <v>0.53299999999999992</v>
      </c>
      <c r="AJ132" s="109"/>
      <c r="AK132" s="114">
        <f>AVERAGE(Table1422[[#This Row],[Full Time Employment_2015]:[Full Time Employment_2019]])</f>
        <v>0.47675000000000001</v>
      </c>
      <c r="AL132" s="100"/>
      <c r="AM132" s="2" t="s">
        <v>507</v>
      </c>
    </row>
    <row r="133" spans="1:39" x14ac:dyDescent="0.25">
      <c r="A133" s="56" t="s">
        <v>318</v>
      </c>
      <c r="B133" s="105">
        <v>13650</v>
      </c>
      <c r="C133" s="98">
        <v>26889</v>
      </c>
      <c r="D133" s="105">
        <v>30168</v>
      </c>
      <c r="E133" s="98">
        <v>30083</v>
      </c>
      <c r="F133" s="98"/>
      <c r="G133" s="111">
        <f>AVERAGE(Table1422[[#This Row],[IQ1_2015]:[IQ1_2019]])</f>
        <v>25197.5</v>
      </c>
      <c r="H133" s="100">
        <v>25750</v>
      </c>
      <c r="I133" s="100">
        <v>45188</v>
      </c>
      <c r="J133" s="100">
        <v>47981</v>
      </c>
      <c r="K133" s="100">
        <v>48833</v>
      </c>
      <c r="L133" s="100"/>
      <c r="M133" s="111">
        <f>AVERAGE(Table1422[[#This Row],[IQ2_2015]:[IQ2_2019]])</f>
        <v>41938</v>
      </c>
      <c r="N133" s="100">
        <v>42800</v>
      </c>
      <c r="O133" s="100">
        <v>73167</v>
      </c>
      <c r="P133" s="100">
        <v>71449</v>
      </c>
      <c r="Q133" s="100">
        <v>75250</v>
      </c>
      <c r="R133" s="100"/>
      <c r="S133" s="116">
        <f>AVERAGE(Table1422[[#This Row],[IQ3_2015]:[IQ3_2019]])</f>
        <v>65666.5</v>
      </c>
      <c r="T133" s="107">
        <v>0.66700000000000004</v>
      </c>
      <c r="U133" s="107">
        <v>0.20800000000000002</v>
      </c>
      <c r="V133" s="107">
        <v>9.3000000000000013E-2</v>
      </c>
      <c r="W133" s="107">
        <v>0.185</v>
      </c>
      <c r="X133" s="107"/>
      <c r="Y133" s="117">
        <f>AVERAGE(Table1422[[#This Row],[SNAP_2015]:[SNAP_2019]])</f>
        <v>0.28825000000000001</v>
      </c>
      <c r="Z133" s="107">
        <v>0.39899999999999997</v>
      </c>
      <c r="AA133" s="107">
        <v>0.106</v>
      </c>
      <c r="AB133" s="107">
        <v>7.2999999999999995E-2</v>
      </c>
      <c r="AC133" s="107">
        <v>8.4000000000000005E-2</v>
      </c>
      <c r="AD133" s="107"/>
      <c r="AE133" s="115">
        <f>AVERAGE(Table1422[[#This Row],[Poverty_2015]:[Poverty_2019]])</f>
        <v>0.16549999999999998</v>
      </c>
      <c r="AF133" s="109">
        <v>0.188</v>
      </c>
      <c r="AG133" s="109">
        <v>0.374</v>
      </c>
      <c r="AH133" s="109">
        <v>0.185</v>
      </c>
      <c r="AI133" s="109">
        <v>0.36099999999999999</v>
      </c>
      <c r="AJ133" s="109"/>
      <c r="AK133" s="114">
        <f>AVERAGE(Table1422[[#This Row],[Full Time Employment_2015]:[Full Time Employment_2019]])</f>
        <v>0.27700000000000002</v>
      </c>
      <c r="AL133" s="100">
        <v>88.63</v>
      </c>
      <c r="AM133" s="2" t="s">
        <v>505</v>
      </c>
    </row>
    <row r="134" spans="1:39" x14ac:dyDescent="0.25">
      <c r="A134" s="56" t="s">
        <v>317</v>
      </c>
      <c r="B134" s="105" t="s">
        <v>184</v>
      </c>
      <c r="C134" s="98">
        <v>14950</v>
      </c>
      <c r="D134" s="105">
        <v>28375</v>
      </c>
      <c r="E134" s="98">
        <v>13875</v>
      </c>
      <c r="F134" s="98"/>
      <c r="G134" s="111">
        <f>AVERAGE(Table1422[[#This Row],[IQ1_2015]:[IQ1_2019]])</f>
        <v>19066.666666666668</v>
      </c>
      <c r="H134" s="100" t="s">
        <v>184</v>
      </c>
      <c r="I134" s="100">
        <v>26000</v>
      </c>
      <c r="J134" s="100">
        <v>47714</v>
      </c>
      <c r="K134" s="100">
        <v>22208</v>
      </c>
      <c r="L134" s="100"/>
      <c r="M134" s="111">
        <f>AVERAGE(Table1422[[#This Row],[IQ2_2015]:[IQ2_2019]])</f>
        <v>31974</v>
      </c>
      <c r="N134" s="100" t="s">
        <v>184</v>
      </c>
      <c r="O134" s="100">
        <v>43656</v>
      </c>
      <c r="P134" s="100">
        <v>74813</v>
      </c>
      <c r="Q134" s="100">
        <v>45269</v>
      </c>
      <c r="R134" s="100"/>
      <c r="S134" s="116">
        <f>AVERAGE(Table1422[[#This Row],[IQ3_2015]:[IQ3_2019]])</f>
        <v>54579.333333333336</v>
      </c>
      <c r="T134" s="107">
        <v>0</v>
      </c>
      <c r="U134" s="107">
        <v>0.64300000000000002</v>
      </c>
      <c r="V134" s="107">
        <v>0.191</v>
      </c>
      <c r="W134" s="107">
        <v>0.6409999999999999</v>
      </c>
      <c r="X134" s="107"/>
      <c r="Y134" s="117">
        <f>AVERAGE(Table1422[[#This Row],[SNAP_2015]:[SNAP_2019]])</f>
        <v>0.36875000000000002</v>
      </c>
      <c r="Z134" s="107">
        <v>0</v>
      </c>
      <c r="AA134" s="107">
        <v>0.42</v>
      </c>
      <c r="AB134" s="107">
        <v>7.5999999999999998E-2</v>
      </c>
      <c r="AC134" s="107">
        <v>0.44</v>
      </c>
      <c r="AD134" s="107"/>
      <c r="AE134" s="115">
        <f>AVERAGE(Table1422[[#This Row],[Poverty_2015]:[Poverty_2019]])</f>
        <v>0.23399999999999999</v>
      </c>
      <c r="AF134" s="109">
        <v>0.66700000000000004</v>
      </c>
      <c r="AG134" s="109">
        <v>0.307</v>
      </c>
      <c r="AH134" s="109">
        <v>0.28300000000000003</v>
      </c>
      <c r="AI134" s="109">
        <v>0.314</v>
      </c>
      <c r="AJ134" s="109"/>
      <c r="AK134" s="114">
        <f>AVERAGE(Table1422[[#This Row],[Full Time Employment_2015]:[Full Time Employment_2019]])</f>
        <v>0.39275000000000004</v>
      </c>
      <c r="AL134" s="100">
        <v>85</v>
      </c>
      <c r="AM134" s="2" t="s">
        <v>505</v>
      </c>
    </row>
    <row r="135" spans="1:39" x14ac:dyDescent="0.25">
      <c r="A135" s="56" t="s">
        <v>316</v>
      </c>
      <c r="B135" s="105">
        <v>19250</v>
      </c>
      <c r="C135" s="98" t="s">
        <v>184</v>
      </c>
      <c r="D135" s="105">
        <v>14938</v>
      </c>
      <c r="E135" s="99">
        <v>2500</v>
      </c>
      <c r="F135" s="99"/>
      <c r="G135" s="111">
        <f>AVERAGE(Table1422[[#This Row],[IQ1_2015]:[IQ1_2019]])</f>
        <v>12229.333333333334</v>
      </c>
      <c r="H135" s="106">
        <v>37618</v>
      </c>
      <c r="I135" s="100" t="s">
        <v>184</v>
      </c>
      <c r="J135" s="106">
        <v>22405</v>
      </c>
      <c r="K135" s="100">
        <v>9500</v>
      </c>
      <c r="L135" s="100"/>
      <c r="M135" s="111">
        <f>AVERAGE(Table1422[[#This Row],[IQ2_2015]:[IQ2_2019]])</f>
        <v>23174.333333333332</v>
      </c>
      <c r="N135" s="100">
        <v>68559</v>
      </c>
      <c r="O135" s="100" t="s">
        <v>184</v>
      </c>
      <c r="P135" s="100">
        <v>42722</v>
      </c>
      <c r="Q135" s="100">
        <v>27375</v>
      </c>
      <c r="R135" s="100"/>
      <c r="S135" s="116">
        <f>AVERAGE(Table1422[[#This Row],[IQ3_2015]:[IQ3_2019]])</f>
        <v>46218.666666666664</v>
      </c>
      <c r="T135" s="107">
        <v>0.184</v>
      </c>
      <c r="U135" s="107">
        <v>0</v>
      </c>
      <c r="V135" s="107">
        <v>0.67400000000000004</v>
      </c>
      <c r="W135" s="107">
        <v>0</v>
      </c>
      <c r="X135" s="107"/>
      <c r="Y135" s="117">
        <f>AVERAGE(Table1422[[#This Row],[SNAP_2015]:[SNAP_2019]])</f>
        <v>0.21450000000000002</v>
      </c>
      <c r="Z135" s="107">
        <v>0.154</v>
      </c>
      <c r="AA135" s="107">
        <v>0</v>
      </c>
      <c r="AB135" s="107">
        <v>0.42100000000000004</v>
      </c>
      <c r="AC135" s="107">
        <v>0.435</v>
      </c>
      <c r="AD135" s="107"/>
      <c r="AE135" s="115">
        <f>AVERAGE(Table1422[[#This Row],[Poverty_2015]:[Poverty_2019]])</f>
        <v>0.2525</v>
      </c>
      <c r="AF135" s="109">
        <v>0.49200000000000005</v>
      </c>
      <c r="AG135" s="109">
        <v>0.66700000000000004</v>
      </c>
      <c r="AH135" s="109">
        <v>0.5</v>
      </c>
      <c r="AI135" s="109">
        <v>0.56299999999999994</v>
      </c>
      <c r="AJ135" s="109"/>
      <c r="AK135" s="114">
        <f>AVERAGE(Table1422[[#This Row],[Full Time Employment_2015]:[Full Time Employment_2019]])</f>
        <v>0.55549999999999999</v>
      </c>
      <c r="AL135" s="100"/>
      <c r="AM135" s="2" t="s">
        <v>507</v>
      </c>
    </row>
    <row r="136" spans="1:39" x14ac:dyDescent="0.25">
      <c r="A136" s="56" t="s">
        <v>315</v>
      </c>
      <c r="B136" s="105" t="s">
        <v>206</v>
      </c>
      <c r="C136" s="98">
        <v>20333</v>
      </c>
      <c r="D136" s="105" t="s">
        <v>184</v>
      </c>
      <c r="E136" s="98">
        <v>17804</v>
      </c>
      <c r="F136" s="98"/>
      <c r="G136" s="111">
        <f>AVERAGE(Table1422[[#This Row],[IQ1_2015]:[IQ1_2019]])</f>
        <v>19068.5</v>
      </c>
      <c r="H136" s="100" t="s">
        <v>206</v>
      </c>
      <c r="I136" s="100">
        <v>38750</v>
      </c>
      <c r="J136" s="100" t="s">
        <v>184</v>
      </c>
      <c r="K136" s="100">
        <v>38660</v>
      </c>
      <c r="L136" s="100"/>
      <c r="M136" s="111">
        <f>AVERAGE(Table1422[[#This Row],[IQ2_2015]:[IQ2_2019]])</f>
        <v>38705</v>
      </c>
      <c r="N136" s="100" t="s">
        <v>206</v>
      </c>
      <c r="O136" s="100">
        <v>67353</v>
      </c>
      <c r="P136" s="100" t="s">
        <v>184</v>
      </c>
      <c r="Q136" s="100">
        <v>63344</v>
      </c>
      <c r="R136" s="100"/>
      <c r="S136" s="116">
        <f>AVERAGE(Table1422[[#This Row],[IQ3_2015]:[IQ3_2019]])</f>
        <v>65348.5</v>
      </c>
      <c r="T136" s="107">
        <v>0.56299999999999994</v>
      </c>
      <c r="U136" s="107">
        <v>0.20399999999999999</v>
      </c>
      <c r="V136" s="107">
        <v>0</v>
      </c>
      <c r="W136" s="107">
        <v>0.21100000000000002</v>
      </c>
      <c r="X136" s="107"/>
      <c r="Y136" s="117">
        <f>AVERAGE(Table1422[[#This Row],[SNAP_2015]:[SNAP_2019]])</f>
        <v>0.2445</v>
      </c>
      <c r="Z136" s="107">
        <v>0.313</v>
      </c>
      <c r="AA136" s="107">
        <v>0.14800000000000002</v>
      </c>
      <c r="AB136" s="107">
        <v>0</v>
      </c>
      <c r="AC136" s="107">
        <v>0.157</v>
      </c>
      <c r="AD136" s="107"/>
      <c r="AE136" s="115">
        <f>AVERAGE(Table1422[[#This Row],[Poverty_2015]:[Poverty_2019]])</f>
        <v>0.1545</v>
      </c>
      <c r="AF136" s="109">
        <v>0.32100000000000001</v>
      </c>
      <c r="AG136" s="109">
        <v>0.46799999999999997</v>
      </c>
      <c r="AH136" s="109">
        <v>0.53299999999999992</v>
      </c>
      <c r="AI136" s="109">
        <v>0.45299999999999996</v>
      </c>
      <c r="AJ136" s="109"/>
      <c r="AK136" s="114">
        <f>AVERAGE(Table1422[[#This Row],[Full Time Employment_2015]:[Full Time Employment_2019]])</f>
        <v>0.44374999999999998</v>
      </c>
      <c r="AL136" s="100"/>
      <c r="AM136" s="2" t="s">
        <v>507</v>
      </c>
    </row>
    <row r="137" spans="1:39" x14ac:dyDescent="0.25">
      <c r="A137" s="56" t="s">
        <v>314</v>
      </c>
      <c r="B137" s="105">
        <v>18000</v>
      </c>
      <c r="C137" s="98">
        <v>16250</v>
      </c>
      <c r="D137" s="105">
        <v>19700</v>
      </c>
      <c r="E137" s="98">
        <v>8500</v>
      </c>
      <c r="F137" s="98"/>
      <c r="G137" s="111">
        <f>AVERAGE(Table1422[[#This Row],[IQ1_2015]:[IQ1_2019]])</f>
        <v>15612.5</v>
      </c>
      <c r="H137" s="100">
        <v>33100</v>
      </c>
      <c r="I137" s="100">
        <v>31250</v>
      </c>
      <c r="J137" s="100">
        <v>40925</v>
      </c>
      <c r="K137" s="100">
        <v>24000</v>
      </c>
      <c r="L137" s="100"/>
      <c r="M137" s="111">
        <f>AVERAGE(Table1422[[#This Row],[IQ2_2015]:[IQ2_2019]])</f>
        <v>32318.75</v>
      </c>
      <c r="N137" s="100">
        <v>49833</v>
      </c>
      <c r="O137" s="100">
        <v>39375</v>
      </c>
      <c r="P137" s="100">
        <v>65235</v>
      </c>
      <c r="Q137" s="100">
        <v>38167</v>
      </c>
      <c r="R137" s="100"/>
      <c r="S137" s="116">
        <f>AVERAGE(Table1422[[#This Row],[IQ3_2015]:[IQ3_2019]])</f>
        <v>48152.5</v>
      </c>
      <c r="T137" s="107">
        <v>0.34700000000000003</v>
      </c>
      <c r="U137" s="107">
        <v>0.6</v>
      </c>
      <c r="V137" s="107">
        <v>0.19800000000000001</v>
      </c>
      <c r="W137" s="107">
        <v>0.48499999999999999</v>
      </c>
      <c r="X137" s="107"/>
      <c r="Y137" s="117">
        <f>AVERAGE(Table1422[[#This Row],[SNAP_2015]:[SNAP_2019]])</f>
        <v>0.40749999999999997</v>
      </c>
      <c r="Z137" s="107">
        <v>0.22399999999999998</v>
      </c>
      <c r="AA137" s="107">
        <v>0.28000000000000003</v>
      </c>
      <c r="AB137" s="107">
        <v>0.13300000000000001</v>
      </c>
      <c r="AC137" s="107">
        <v>0.48499999999999999</v>
      </c>
      <c r="AD137" s="107"/>
      <c r="AE137" s="115">
        <f>AVERAGE(Table1422[[#This Row],[Poverty_2015]:[Poverty_2019]])</f>
        <v>0.28049999999999997</v>
      </c>
      <c r="AF137" s="109">
        <v>0.375</v>
      </c>
      <c r="AG137" s="109">
        <v>0.28600000000000003</v>
      </c>
      <c r="AH137" s="109">
        <v>0.11599999999999999</v>
      </c>
      <c r="AI137" s="109">
        <v>0.22</v>
      </c>
      <c r="AJ137" s="109"/>
      <c r="AK137" s="114">
        <f>AVERAGE(Table1422[[#This Row],[Full Time Employment_2015]:[Full Time Employment_2019]])</f>
        <v>0.24925</v>
      </c>
      <c r="AL137" s="140">
        <v>125</v>
      </c>
      <c r="AM137" s="2" t="s">
        <v>521</v>
      </c>
    </row>
    <row r="138" spans="1:39" x14ac:dyDescent="0.25">
      <c r="A138" s="56" t="s">
        <v>313</v>
      </c>
      <c r="B138" s="105" t="s">
        <v>206</v>
      </c>
      <c r="C138" s="98">
        <v>18500</v>
      </c>
      <c r="D138" s="105">
        <v>9875</v>
      </c>
      <c r="E138" s="98">
        <v>16750</v>
      </c>
      <c r="F138" s="98"/>
      <c r="G138" s="111">
        <f>AVERAGE(Table1422[[#This Row],[IQ1_2015]:[IQ1_2019]])</f>
        <v>15041.666666666666</v>
      </c>
      <c r="H138" s="100" t="s">
        <v>206</v>
      </c>
      <c r="I138" s="100">
        <v>31750</v>
      </c>
      <c r="J138" s="100">
        <v>31333</v>
      </c>
      <c r="K138" s="100">
        <v>31500</v>
      </c>
      <c r="L138" s="100"/>
      <c r="M138" s="111">
        <f>AVERAGE(Table1422[[#This Row],[IQ2_2015]:[IQ2_2019]])</f>
        <v>31527.666666666668</v>
      </c>
      <c r="N138" s="100" t="s">
        <v>206</v>
      </c>
      <c r="O138" s="100">
        <v>45750</v>
      </c>
      <c r="P138" s="100">
        <v>38375</v>
      </c>
      <c r="Q138" s="100">
        <v>46750</v>
      </c>
      <c r="R138" s="100"/>
      <c r="S138" s="116">
        <f>AVERAGE(Table1422[[#This Row],[IQ3_2015]:[IQ3_2019]])</f>
        <v>43625</v>
      </c>
      <c r="T138" s="107">
        <v>0.376</v>
      </c>
      <c r="U138" s="107">
        <v>0.26100000000000001</v>
      </c>
      <c r="V138" s="107">
        <v>0.48299999999999998</v>
      </c>
      <c r="W138" s="107">
        <v>0.29199999999999998</v>
      </c>
      <c r="X138" s="107"/>
      <c r="Y138" s="117">
        <f>AVERAGE(Table1422[[#This Row],[SNAP_2015]:[SNAP_2019]])</f>
        <v>0.35300000000000004</v>
      </c>
      <c r="Z138" s="107">
        <v>0.11</v>
      </c>
      <c r="AA138" s="107">
        <v>0.21600000000000003</v>
      </c>
      <c r="AB138" s="107">
        <v>0.379</v>
      </c>
      <c r="AC138" s="107">
        <v>0.221</v>
      </c>
      <c r="AD138" s="107"/>
      <c r="AE138" s="115">
        <f>AVERAGE(Table1422[[#This Row],[Poverty_2015]:[Poverty_2019]])</f>
        <v>0.23150000000000001</v>
      </c>
      <c r="AF138" s="109">
        <v>0.312</v>
      </c>
      <c r="AG138" s="109">
        <v>0.35799999999999998</v>
      </c>
      <c r="AH138" s="109">
        <v>0.16200000000000001</v>
      </c>
      <c r="AI138" s="109">
        <v>0.30499999999999999</v>
      </c>
      <c r="AJ138" s="109"/>
      <c r="AK138" s="114">
        <f>AVERAGE(Table1422[[#This Row],[Full Time Employment_2015]:[Full Time Employment_2019]])</f>
        <v>0.28425</v>
      </c>
      <c r="AL138" s="140">
        <v>110</v>
      </c>
      <c r="AM138" s="2" t="s">
        <v>505</v>
      </c>
    </row>
    <row r="139" spans="1:39" x14ac:dyDescent="0.25">
      <c r="A139" s="56" t="s">
        <v>312</v>
      </c>
      <c r="B139" s="105" t="s">
        <v>184</v>
      </c>
      <c r="C139" s="98">
        <v>19125</v>
      </c>
      <c r="D139" s="105">
        <v>19375</v>
      </c>
      <c r="E139" s="98">
        <v>20727</v>
      </c>
      <c r="F139" s="98"/>
      <c r="G139" s="111">
        <f>AVERAGE(Table1422[[#This Row],[IQ1_2015]:[IQ1_2019]])</f>
        <v>19742.333333333332</v>
      </c>
      <c r="H139" s="100" t="s">
        <v>184</v>
      </c>
      <c r="I139" s="100">
        <v>25875</v>
      </c>
      <c r="J139" s="100">
        <v>33125</v>
      </c>
      <c r="K139" s="100">
        <v>28714</v>
      </c>
      <c r="L139" s="100"/>
      <c r="M139" s="111">
        <f>AVERAGE(Table1422[[#This Row],[IQ2_2015]:[IQ2_2019]])</f>
        <v>29238</v>
      </c>
      <c r="N139" s="100" t="s">
        <v>184</v>
      </c>
      <c r="O139" s="100">
        <v>37333</v>
      </c>
      <c r="P139" s="100">
        <v>47500</v>
      </c>
      <c r="Q139" s="100">
        <v>46500</v>
      </c>
      <c r="R139" s="100"/>
      <c r="S139" s="116">
        <f>AVERAGE(Table1422[[#This Row],[IQ3_2015]:[IQ3_2019]])</f>
        <v>43777.666666666664</v>
      </c>
      <c r="T139" s="107">
        <v>0</v>
      </c>
      <c r="U139" s="107">
        <v>0.34399999999999997</v>
      </c>
      <c r="V139" s="107">
        <v>0.29100000000000004</v>
      </c>
      <c r="W139" s="107">
        <v>0.252</v>
      </c>
      <c r="X139" s="107"/>
      <c r="Y139" s="117">
        <f>AVERAGE(Table1422[[#This Row],[SNAP_2015]:[SNAP_2019]])</f>
        <v>0.22175</v>
      </c>
      <c r="Z139" s="107">
        <v>0.46200000000000002</v>
      </c>
      <c r="AA139" s="107">
        <v>0.14599999999999999</v>
      </c>
      <c r="AB139" s="107">
        <v>0.20899999999999999</v>
      </c>
      <c r="AC139" s="107">
        <v>0.22500000000000001</v>
      </c>
      <c r="AD139" s="107"/>
      <c r="AE139" s="115">
        <f>AVERAGE(Table1422[[#This Row],[Poverty_2015]:[Poverty_2019]])</f>
        <v>0.26050000000000001</v>
      </c>
      <c r="AF139" s="109" t="s">
        <v>483</v>
      </c>
      <c r="AG139" s="109">
        <v>0.31</v>
      </c>
      <c r="AH139" s="109">
        <v>0.47200000000000003</v>
      </c>
      <c r="AI139" s="109">
        <v>0.40500000000000003</v>
      </c>
      <c r="AJ139" s="109"/>
      <c r="AK139" s="114">
        <f>AVERAGE(Table1422[[#This Row],[Full Time Employment_2015]:[Full Time Employment_2019]])</f>
        <v>0.39566666666666667</v>
      </c>
      <c r="AL139" s="140">
        <v>80</v>
      </c>
      <c r="AM139" s="2" t="s">
        <v>505</v>
      </c>
    </row>
    <row r="140" spans="1:39" x14ac:dyDescent="0.25">
      <c r="A140" s="56" t="s">
        <v>311</v>
      </c>
      <c r="B140" s="105">
        <v>29000</v>
      </c>
      <c r="C140" s="98" t="s">
        <v>184</v>
      </c>
      <c r="D140" s="105">
        <v>18778</v>
      </c>
      <c r="E140" s="98" t="s">
        <v>184</v>
      </c>
      <c r="F140" s="98"/>
      <c r="G140" s="111">
        <f>AVERAGE(Table1422[[#This Row],[IQ1_2015]:[IQ1_2019]])</f>
        <v>23889</v>
      </c>
      <c r="H140" s="100">
        <v>46750</v>
      </c>
      <c r="I140" s="100" t="s">
        <v>184</v>
      </c>
      <c r="J140" s="100">
        <v>24500</v>
      </c>
      <c r="K140" s="100" t="s">
        <v>184</v>
      </c>
      <c r="L140" s="100"/>
      <c r="M140" s="111">
        <f>AVERAGE(Table1422[[#This Row],[IQ2_2015]:[IQ2_2019]])</f>
        <v>35625</v>
      </c>
      <c r="N140" s="100">
        <v>68250</v>
      </c>
      <c r="O140" s="100" t="s">
        <v>184</v>
      </c>
      <c r="P140" s="100">
        <v>36400</v>
      </c>
      <c r="Q140" s="100" t="s">
        <v>184</v>
      </c>
      <c r="R140" s="100"/>
      <c r="S140" s="116">
        <f>AVERAGE(Table1422[[#This Row],[IQ3_2015]:[IQ3_2019]])</f>
        <v>52325</v>
      </c>
      <c r="T140" s="107">
        <v>0.188</v>
      </c>
      <c r="U140" s="107" t="s">
        <v>483</v>
      </c>
      <c r="V140" s="107">
        <v>0.30599999999999999</v>
      </c>
      <c r="W140" s="107">
        <v>0</v>
      </c>
      <c r="X140" s="107"/>
      <c r="Y140" s="117">
        <f>AVERAGE(Table1422[[#This Row],[SNAP_2015]:[SNAP_2019]])</f>
        <v>0.16466666666666666</v>
      </c>
      <c r="Z140" s="107">
        <v>0.125</v>
      </c>
      <c r="AA140" s="107" t="s">
        <v>483</v>
      </c>
      <c r="AB140" s="107">
        <v>0.214</v>
      </c>
      <c r="AC140" s="107">
        <v>0</v>
      </c>
      <c r="AD140" s="107"/>
      <c r="AE140" s="115">
        <f>AVERAGE(Table1422[[#This Row],[Poverty_2015]:[Poverty_2019]])</f>
        <v>0.11299999999999999</v>
      </c>
      <c r="AF140" s="109">
        <v>0.36</v>
      </c>
      <c r="AG140" s="109" t="s">
        <v>483</v>
      </c>
      <c r="AH140" s="109">
        <v>0.17499999999999999</v>
      </c>
      <c r="AI140" s="109" t="s">
        <v>483</v>
      </c>
      <c r="AJ140" s="109"/>
      <c r="AK140" s="114">
        <f>AVERAGE(Table1422[[#This Row],[Full Time Employment_2015]:[Full Time Employment_2019]])</f>
        <v>0.26749999999999996</v>
      </c>
      <c r="AL140" s="100"/>
      <c r="AM140" s="2" t="s">
        <v>507</v>
      </c>
    </row>
    <row r="141" spans="1:39" x14ac:dyDescent="0.25">
      <c r="A141" s="56" t="s">
        <v>96</v>
      </c>
      <c r="B141" s="105">
        <v>39500</v>
      </c>
      <c r="C141" s="98">
        <v>22250</v>
      </c>
      <c r="D141" s="105" t="s">
        <v>184</v>
      </c>
      <c r="E141" s="98">
        <v>31000</v>
      </c>
      <c r="F141" s="98"/>
      <c r="G141" s="111">
        <f>AVERAGE(Table1422[[#This Row],[IQ1_2015]:[IQ1_2019]])</f>
        <v>30916.666666666668</v>
      </c>
      <c r="H141" s="100">
        <v>60500</v>
      </c>
      <c r="I141" s="100">
        <v>37000</v>
      </c>
      <c r="J141" s="100" t="s">
        <v>184</v>
      </c>
      <c r="K141" s="100">
        <v>49250</v>
      </c>
      <c r="L141" s="100"/>
      <c r="M141" s="111">
        <f>AVERAGE(Table1422[[#This Row],[IQ2_2015]:[IQ2_2019]])</f>
        <v>48916.666666666664</v>
      </c>
      <c r="N141" s="100">
        <v>91000</v>
      </c>
      <c r="O141" s="100">
        <v>68000</v>
      </c>
      <c r="P141" s="100" t="s">
        <v>184</v>
      </c>
      <c r="Q141" s="100">
        <v>70250</v>
      </c>
      <c r="R141" s="100"/>
      <c r="S141" s="116">
        <f>AVERAGE(Table1422[[#This Row],[IQ3_2015]:[IQ3_2019]])</f>
        <v>76416.666666666672</v>
      </c>
      <c r="T141" s="107">
        <v>6.9000000000000006E-2</v>
      </c>
      <c r="U141" s="107">
        <v>0.21100000000000002</v>
      </c>
      <c r="V141" s="107" t="s">
        <v>483</v>
      </c>
      <c r="W141" s="107">
        <v>0.17600000000000002</v>
      </c>
      <c r="X141" s="107"/>
      <c r="Y141" s="117">
        <f>AVERAGE(Table1422[[#This Row],[SNAP_2015]:[SNAP_2019]])</f>
        <v>0.15200000000000002</v>
      </c>
      <c r="Z141" s="107">
        <v>0.10300000000000001</v>
      </c>
      <c r="AA141" s="107">
        <v>0.105</v>
      </c>
      <c r="AB141" s="107" t="s">
        <v>483</v>
      </c>
      <c r="AC141" s="107">
        <v>0</v>
      </c>
      <c r="AD141" s="107"/>
      <c r="AE141" s="115">
        <f>AVERAGE(Table1422[[#This Row],[Poverty_2015]:[Poverty_2019]])</f>
        <v>6.9333333333333344E-2</v>
      </c>
      <c r="AF141" s="109">
        <v>0.57799999999999996</v>
      </c>
      <c r="AG141" s="109">
        <v>0.32</v>
      </c>
      <c r="AH141" s="109">
        <v>0.245</v>
      </c>
      <c r="AI141" s="109">
        <v>0.36700000000000005</v>
      </c>
      <c r="AJ141" s="109"/>
      <c r="AK141" s="114">
        <f>AVERAGE(Table1422[[#This Row],[Full Time Employment_2015]:[Full Time Employment_2019]])</f>
        <v>0.37749999999999995</v>
      </c>
      <c r="AL141" s="100"/>
      <c r="AM141" s="2" t="s">
        <v>507</v>
      </c>
    </row>
    <row r="142" spans="1:39" x14ac:dyDescent="0.25">
      <c r="A142" s="56" t="s">
        <v>152</v>
      </c>
      <c r="B142" s="105" t="s">
        <v>184</v>
      </c>
      <c r="C142" s="98">
        <v>56000</v>
      </c>
      <c r="D142" s="105">
        <v>26000</v>
      </c>
      <c r="E142" s="98">
        <v>44500</v>
      </c>
      <c r="F142" s="98"/>
      <c r="G142" s="111">
        <f>AVERAGE(Table1422[[#This Row],[IQ1_2015]:[IQ1_2019]])</f>
        <v>42166.666666666664</v>
      </c>
      <c r="H142" s="100" t="s">
        <v>184</v>
      </c>
      <c r="I142" s="100">
        <v>64750</v>
      </c>
      <c r="J142" s="100">
        <v>45750</v>
      </c>
      <c r="K142" s="100">
        <v>74500</v>
      </c>
      <c r="L142" s="100"/>
      <c r="M142" s="111">
        <f>AVERAGE(Table1422[[#This Row],[IQ2_2015]:[IQ2_2019]])</f>
        <v>61666.666666666664</v>
      </c>
      <c r="N142" s="100" t="s">
        <v>184</v>
      </c>
      <c r="O142" s="100">
        <v>94000</v>
      </c>
      <c r="P142" s="100">
        <v>71000</v>
      </c>
      <c r="Q142" s="100">
        <v>133000</v>
      </c>
      <c r="R142" s="100"/>
      <c r="S142" s="116">
        <f>AVERAGE(Table1422[[#This Row],[IQ3_2015]:[IQ3_2019]])</f>
        <v>99333.333333333328</v>
      </c>
      <c r="T142" s="107" t="s">
        <v>483</v>
      </c>
      <c r="U142" s="107">
        <v>0.111</v>
      </c>
      <c r="V142" s="107">
        <v>0.214</v>
      </c>
      <c r="W142" s="107">
        <v>0.158</v>
      </c>
      <c r="X142" s="107"/>
      <c r="Y142" s="117">
        <f>AVERAGE(Table1422[[#This Row],[SNAP_2015]:[SNAP_2019]])</f>
        <v>0.161</v>
      </c>
      <c r="Z142" s="107" t="s">
        <v>483</v>
      </c>
      <c r="AA142" s="107">
        <v>7.400000000000001E-2</v>
      </c>
      <c r="AB142" s="107">
        <v>7.0999999999999994E-2</v>
      </c>
      <c r="AC142" s="107">
        <v>0.105</v>
      </c>
      <c r="AD142" s="107"/>
      <c r="AE142" s="115">
        <f>AVERAGE(Table1422[[#This Row],[Poverty_2015]:[Poverty_2019]])</f>
        <v>8.3333333333333329E-2</v>
      </c>
      <c r="AF142" s="109" t="s">
        <v>483</v>
      </c>
      <c r="AG142" s="109">
        <v>0.54899999999999993</v>
      </c>
      <c r="AH142" s="109">
        <v>0.125</v>
      </c>
      <c r="AI142" s="109">
        <v>0.65</v>
      </c>
      <c r="AJ142" s="109"/>
      <c r="AK142" s="114">
        <f>AVERAGE(Table1422[[#This Row],[Full Time Employment_2015]:[Full Time Employment_2019]])</f>
        <v>0.4413333333333333</v>
      </c>
      <c r="AL142" s="100"/>
      <c r="AM142" s="2" t="s">
        <v>507</v>
      </c>
    </row>
    <row r="143" spans="1:39" x14ac:dyDescent="0.25">
      <c r="A143" s="56" t="s">
        <v>310</v>
      </c>
      <c r="B143" s="105">
        <v>43058</v>
      </c>
      <c r="C143" s="98" t="s">
        <v>184</v>
      </c>
      <c r="D143" s="105">
        <v>50000</v>
      </c>
      <c r="E143" s="98" t="s">
        <v>184</v>
      </c>
      <c r="F143" s="98"/>
      <c r="G143" s="111">
        <f>AVERAGE(Table1422[[#This Row],[IQ1_2015]:[IQ1_2019]])</f>
        <v>46529</v>
      </c>
      <c r="H143" s="100">
        <v>72702</v>
      </c>
      <c r="I143" s="100" t="s">
        <v>184</v>
      </c>
      <c r="J143" s="100">
        <v>71250</v>
      </c>
      <c r="K143" s="100" t="s">
        <v>184</v>
      </c>
      <c r="L143" s="100"/>
      <c r="M143" s="111">
        <f>AVERAGE(Table1422[[#This Row],[IQ2_2015]:[IQ2_2019]])</f>
        <v>71976</v>
      </c>
      <c r="N143" s="100">
        <v>99873</v>
      </c>
      <c r="O143" s="100" t="s">
        <v>184</v>
      </c>
      <c r="P143" s="100">
        <v>102500</v>
      </c>
      <c r="Q143" s="100" t="s">
        <v>184</v>
      </c>
      <c r="R143" s="100"/>
      <c r="S143" s="116">
        <f>AVERAGE(Table1422[[#This Row],[IQ3_2015]:[IQ3_2019]])</f>
        <v>101186.5</v>
      </c>
      <c r="T143" s="107">
        <v>8.199999999999999E-2</v>
      </c>
      <c r="U143" s="107" t="s">
        <v>483</v>
      </c>
      <c r="V143" s="107">
        <v>0.15</v>
      </c>
      <c r="W143" s="107" t="s">
        <v>483</v>
      </c>
      <c r="X143" s="107"/>
      <c r="Y143" s="117">
        <f>AVERAGE(Table1422[[#This Row],[SNAP_2015]:[SNAP_2019]])</f>
        <v>0.11599999999999999</v>
      </c>
      <c r="Z143" s="107">
        <v>5.7000000000000002E-2</v>
      </c>
      <c r="AA143" s="107" t="s">
        <v>483</v>
      </c>
      <c r="AB143" s="107">
        <v>0.1</v>
      </c>
      <c r="AC143" s="107" t="s">
        <v>483</v>
      </c>
      <c r="AD143" s="107"/>
      <c r="AE143" s="115">
        <f>AVERAGE(Table1422[[#This Row],[Poverty_2015]:[Poverty_2019]])</f>
        <v>7.85E-2</v>
      </c>
      <c r="AF143" s="109">
        <v>0.65099999999999991</v>
      </c>
      <c r="AG143" s="109" t="s">
        <v>483</v>
      </c>
      <c r="AH143" s="109">
        <v>0.33899999999999997</v>
      </c>
      <c r="AI143" s="109" t="s">
        <v>483</v>
      </c>
      <c r="AJ143" s="109"/>
      <c r="AK143" s="114">
        <f>AVERAGE(Table1422[[#This Row],[Full Time Employment_2015]:[Full Time Employment_2019]])</f>
        <v>0.49499999999999994</v>
      </c>
      <c r="AL143" s="100"/>
      <c r="AM143" s="2" t="s">
        <v>507</v>
      </c>
    </row>
    <row r="144" spans="1:39" x14ac:dyDescent="0.25">
      <c r="A144" s="56" t="s">
        <v>309</v>
      </c>
      <c r="B144" s="105">
        <v>32000</v>
      </c>
      <c r="C144" s="98">
        <v>44707</v>
      </c>
      <c r="D144" s="105" t="s">
        <v>184</v>
      </c>
      <c r="E144" s="98">
        <v>44457</v>
      </c>
      <c r="F144" s="98"/>
      <c r="G144" s="111">
        <f>AVERAGE(Table1422[[#This Row],[IQ1_2015]:[IQ1_2019]])</f>
        <v>40388</v>
      </c>
      <c r="H144" s="100">
        <v>54100</v>
      </c>
      <c r="I144" s="100">
        <v>73989</v>
      </c>
      <c r="J144" s="100" t="s">
        <v>184</v>
      </c>
      <c r="K144" s="100">
        <v>73272</v>
      </c>
      <c r="L144" s="100"/>
      <c r="M144" s="111">
        <f>AVERAGE(Table1422[[#This Row],[IQ2_2015]:[IQ2_2019]])</f>
        <v>67120.333333333328</v>
      </c>
      <c r="N144" s="100">
        <v>82071</v>
      </c>
      <c r="O144" s="100">
        <v>104863</v>
      </c>
      <c r="P144" s="100" t="s">
        <v>184</v>
      </c>
      <c r="Q144" s="100">
        <v>107073</v>
      </c>
      <c r="R144" s="100"/>
      <c r="S144" s="116">
        <f>AVERAGE(Table1422[[#This Row],[IQ3_2015]:[IQ3_2019]])</f>
        <v>98002.333333333328</v>
      </c>
      <c r="T144" s="107">
        <v>3.7999999999999999E-2</v>
      </c>
      <c r="U144" s="107">
        <v>7.2999999999999995E-2</v>
      </c>
      <c r="V144" s="107" t="s">
        <v>483</v>
      </c>
      <c r="W144" s="107">
        <v>8.199999999999999E-2</v>
      </c>
      <c r="X144" s="107"/>
      <c r="Y144" s="117">
        <f>AVERAGE(Table1422[[#This Row],[SNAP_2015]:[SNAP_2019]])</f>
        <v>6.4333333333333326E-2</v>
      </c>
      <c r="Z144" s="107">
        <v>0.122</v>
      </c>
      <c r="AA144" s="107">
        <v>5.7999999999999996E-2</v>
      </c>
      <c r="AB144" s="107" t="s">
        <v>483</v>
      </c>
      <c r="AC144" s="107">
        <v>6.5000000000000002E-2</v>
      </c>
      <c r="AD144" s="107"/>
      <c r="AE144" s="115">
        <f>AVERAGE(Table1422[[#This Row],[Poverty_2015]:[Poverty_2019]])</f>
        <v>8.1666666666666665E-2</v>
      </c>
      <c r="AF144" s="109">
        <v>0.373</v>
      </c>
      <c r="AG144" s="109">
        <v>0.64599999999999991</v>
      </c>
      <c r="AH144" s="109">
        <v>0.35</v>
      </c>
      <c r="AI144" s="109">
        <v>0.60799999999999998</v>
      </c>
      <c r="AJ144" s="109"/>
      <c r="AK144" s="114">
        <f>AVERAGE(Table1422[[#This Row],[Full Time Employment_2015]:[Full Time Employment_2019]])</f>
        <v>0.49424999999999997</v>
      </c>
      <c r="AL144" s="100"/>
      <c r="AM144" s="2" t="s">
        <v>507</v>
      </c>
    </row>
    <row r="145" spans="1:39" x14ac:dyDescent="0.25">
      <c r="A145" s="56" t="s">
        <v>308</v>
      </c>
      <c r="B145" s="105">
        <v>17458</v>
      </c>
      <c r="C145" s="98">
        <v>32333</v>
      </c>
      <c r="D145" s="105">
        <v>45649</v>
      </c>
      <c r="E145" s="98">
        <v>27500</v>
      </c>
      <c r="F145" s="98"/>
      <c r="G145" s="111">
        <f>AVERAGE(Table1422[[#This Row],[IQ1_2015]:[IQ1_2019]])</f>
        <v>30735</v>
      </c>
      <c r="H145" s="100">
        <v>33800</v>
      </c>
      <c r="I145" s="100">
        <v>56300</v>
      </c>
      <c r="J145" s="100">
        <v>74937</v>
      </c>
      <c r="K145" s="100">
        <v>56250</v>
      </c>
      <c r="L145" s="100"/>
      <c r="M145" s="111">
        <f>AVERAGE(Table1422[[#This Row],[IQ2_2015]:[IQ2_2019]])</f>
        <v>55321.75</v>
      </c>
      <c r="N145" s="100">
        <v>53045</v>
      </c>
      <c r="O145" s="100">
        <v>89625</v>
      </c>
      <c r="P145" s="100">
        <v>109156</v>
      </c>
      <c r="Q145" s="100">
        <v>90833</v>
      </c>
      <c r="R145" s="100"/>
      <c r="S145" s="116">
        <f>AVERAGE(Table1422[[#This Row],[IQ3_2015]:[IQ3_2019]])</f>
        <v>85664.75</v>
      </c>
      <c r="T145" s="107">
        <v>0.371</v>
      </c>
      <c r="U145" s="107">
        <v>0.04</v>
      </c>
      <c r="V145" s="107">
        <v>7.5999999999999998E-2</v>
      </c>
      <c r="W145" s="107">
        <v>8.4000000000000005E-2</v>
      </c>
      <c r="X145" s="107"/>
      <c r="Y145" s="117">
        <f>AVERAGE(Table1422[[#This Row],[SNAP_2015]:[SNAP_2019]])</f>
        <v>0.14274999999999999</v>
      </c>
      <c r="Z145" s="107">
        <v>0.17499999999999999</v>
      </c>
      <c r="AA145" s="107">
        <v>8.5000000000000006E-2</v>
      </c>
      <c r="AB145" s="107">
        <v>5.7999999999999996E-2</v>
      </c>
      <c r="AC145" s="107">
        <v>6.5000000000000002E-2</v>
      </c>
      <c r="AD145" s="107"/>
      <c r="AE145" s="115">
        <f>AVERAGE(Table1422[[#This Row],[Poverty_2015]:[Poverty_2019]])</f>
        <v>9.5750000000000002E-2</v>
      </c>
      <c r="AF145" s="109">
        <v>0.23199999999999998</v>
      </c>
      <c r="AG145" s="109">
        <v>0.44500000000000001</v>
      </c>
      <c r="AH145" s="109" t="s">
        <v>483</v>
      </c>
      <c r="AI145" s="109">
        <v>0.37</v>
      </c>
      <c r="AJ145" s="109"/>
      <c r="AK145" s="114">
        <f>AVERAGE(Table1422[[#This Row],[Full Time Employment_2015]:[Full Time Employment_2019]])</f>
        <v>0.34900000000000003</v>
      </c>
      <c r="AL145" s="100"/>
      <c r="AM145" s="2" t="s">
        <v>507</v>
      </c>
    </row>
    <row r="146" spans="1:39" x14ac:dyDescent="0.25">
      <c r="A146" s="56" t="s">
        <v>307</v>
      </c>
      <c r="B146" s="105">
        <v>29400</v>
      </c>
      <c r="C146" s="98">
        <v>22400</v>
      </c>
      <c r="D146" s="105">
        <v>33000</v>
      </c>
      <c r="E146" s="98">
        <v>29000</v>
      </c>
      <c r="F146" s="98"/>
      <c r="G146" s="111">
        <f>AVERAGE(Table1422[[#This Row],[IQ1_2015]:[IQ1_2019]])</f>
        <v>28450</v>
      </c>
      <c r="H146" s="100">
        <v>37250</v>
      </c>
      <c r="I146" s="100">
        <v>37667</v>
      </c>
      <c r="J146" s="100">
        <v>62625</v>
      </c>
      <c r="K146" s="100">
        <v>41722</v>
      </c>
      <c r="L146" s="100"/>
      <c r="M146" s="111">
        <f>AVERAGE(Table1422[[#This Row],[IQ2_2015]:[IQ2_2019]])</f>
        <v>44816</v>
      </c>
      <c r="N146" s="100">
        <v>59500</v>
      </c>
      <c r="O146" s="100">
        <v>57722</v>
      </c>
      <c r="P146" s="100">
        <v>89958</v>
      </c>
      <c r="Q146" s="100">
        <v>62700</v>
      </c>
      <c r="R146" s="100"/>
      <c r="S146" s="116">
        <f>AVERAGE(Table1422[[#This Row],[IQ3_2015]:[IQ3_2019]])</f>
        <v>67470</v>
      </c>
      <c r="T146" s="107">
        <v>4.0999999999999995E-2</v>
      </c>
      <c r="U146" s="107">
        <v>0.39399999999999996</v>
      </c>
      <c r="V146" s="107">
        <v>4.5999999999999999E-2</v>
      </c>
      <c r="W146" s="107">
        <v>0.39299999999999996</v>
      </c>
      <c r="X146" s="107"/>
      <c r="Y146" s="117">
        <f>AVERAGE(Table1422[[#This Row],[SNAP_2015]:[SNAP_2019]])</f>
        <v>0.21849999999999997</v>
      </c>
      <c r="Z146" s="107">
        <v>0.122</v>
      </c>
      <c r="AA146" s="107">
        <v>0.16</v>
      </c>
      <c r="AB146" s="107">
        <v>5.5E-2</v>
      </c>
      <c r="AC146" s="107">
        <v>9.8000000000000004E-2</v>
      </c>
      <c r="AD146" s="107"/>
      <c r="AE146" s="115">
        <f>AVERAGE(Table1422[[#This Row],[Poverty_2015]:[Poverty_2019]])</f>
        <v>0.10875000000000001</v>
      </c>
      <c r="AF146" s="109">
        <v>0.35100000000000003</v>
      </c>
      <c r="AG146" s="109">
        <v>0.252</v>
      </c>
      <c r="AH146" s="109">
        <v>1</v>
      </c>
      <c r="AI146" s="109">
        <v>0.27699999999999997</v>
      </c>
      <c r="AJ146" s="109"/>
      <c r="AK146" s="114">
        <f>AVERAGE(Table1422[[#This Row],[Full Time Employment_2015]:[Full Time Employment_2019]])</f>
        <v>0.47</v>
      </c>
      <c r="AL146" s="100">
        <v>87.89</v>
      </c>
      <c r="AM146" s="2" t="s">
        <v>505</v>
      </c>
    </row>
    <row r="147" spans="1:39" x14ac:dyDescent="0.25">
      <c r="A147" s="56" t="s">
        <v>306</v>
      </c>
      <c r="B147" s="105">
        <v>24948</v>
      </c>
      <c r="C147" s="98">
        <v>29200</v>
      </c>
      <c r="D147" s="105">
        <v>24500</v>
      </c>
      <c r="E147" s="98">
        <v>31625</v>
      </c>
      <c r="F147" s="98"/>
      <c r="G147" s="111">
        <f>AVERAGE(Table1422[[#This Row],[IQ1_2015]:[IQ1_2019]])</f>
        <v>27568.25</v>
      </c>
      <c r="H147" s="100">
        <v>59012</v>
      </c>
      <c r="I147" s="100">
        <v>43500</v>
      </c>
      <c r="J147" s="100">
        <v>41450</v>
      </c>
      <c r="K147" s="100">
        <v>53500</v>
      </c>
      <c r="L147" s="100"/>
      <c r="M147" s="111">
        <f>AVERAGE(Table1422[[#This Row],[IQ2_2015]:[IQ2_2019]])</f>
        <v>49365.5</v>
      </c>
      <c r="N147" s="100">
        <v>86681</v>
      </c>
      <c r="O147" s="100">
        <v>63000</v>
      </c>
      <c r="P147" s="100">
        <v>58286</v>
      </c>
      <c r="Q147" s="100">
        <v>66500</v>
      </c>
      <c r="R147" s="100"/>
      <c r="S147" s="116">
        <f>AVERAGE(Table1422[[#This Row],[IQ3_2015]:[IQ3_2019]])</f>
        <v>68616.75</v>
      </c>
      <c r="T147" s="107">
        <v>8.5000000000000006E-2</v>
      </c>
      <c r="U147" s="107">
        <v>1.8000000000000002E-2</v>
      </c>
      <c r="V147" s="107">
        <v>0.35700000000000004</v>
      </c>
      <c r="W147" s="107">
        <v>3.7999999999999999E-2</v>
      </c>
      <c r="X147" s="107"/>
      <c r="Y147" s="117">
        <f>AVERAGE(Table1422[[#This Row],[SNAP_2015]:[SNAP_2019]])</f>
        <v>0.12450000000000001</v>
      </c>
      <c r="Z147" s="107">
        <v>4.4999999999999998E-2</v>
      </c>
      <c r="AA147" s="107">
        <v>7.0000000000000007E-2</v>
      </c>
      <c r="AB147" s="107">
        <v>0.126</v>
      </c>
      <c r="AC147" s="107">
        <v>5.7000000000000002E-2</v>
      </c>
      <c r="AD147" s="107"/>
      <c r="AE147" s="115">
        <f>AVERAGE(Table1422[[#This Row],[Poverty_2015]:[Poverty_2019]])</f>
        <v>7.4499999999999997E-2</v>
      </c>
      <c r="AF147" s="109">
        <v>0.505</v>
      </c>
      <c r="AG147" s="109">
        <v>0.32700000000000001</v>
      </c>
      <c r="AH147" s="109" t="s">
        <v>483</v>
      </c>
      <c r="AI147" s="109">
        <v>0.376</v>
      </c>
      <c r="AJ147" s="109"/>
      <c r="AK147" s="114">
        <f>AVERAGE(Table1422[[#This Row],[Full Time Employment_2015]:[Full Time Employment_2019]])</f>
        <v>0.40266666666666673</v>
      </c>
      <c r="AL147" s="100"/>
      <c r="AM147" s="2" t="s">
        <v>505</v>
      </c>
    </row>
    <row r="148" spans="1:39" x14ac:dyDescent="0.25">
      <c r="A148" s="56" t="s">
        <v>101</v>
      </c>
      <c r="B148" s="105">
        <v>17591</v>
      </c>
      <c r="C148" s="98">
        <v>26759</v>
      </c>
      <c r="D148" s="105">
        <v>31167</v>
      </c>
      <c r="E148" s="98">
        <v>35585</v>
      </c>
      <c r="F148" s="98"/>
      <c r="G148" s="111">
        <f>AVERAGE(Table1422[[#This Row],[IQ1_2015]:[IQ1_2019]])</f>
        <v>27775.5</v>
      </c>
      <c r="H148" s="100">
        <v>21500</v>
      </c>
      <c r="I148" s="100">
        <v>62350</v>
      </c>
      <c r="J148" s="100">
        <v>44000</v>
      </c>
      <c r="K148" s="100">
        <v>66212</v>
      </c>
      <c r="L148" s="100"/>
      <c r="M148" s="111">
        <f>AVERAGE(Table1422[[#This Row],[IQ2_2015]:[IQ2_2019]])</f>
        <v>48515.5</v>
      </c>
      <c r="N148" s="100">
        <v>45250</v>
      </c>
      <c r="O148" s="100">
        <v>90896</v>
      </c>
      <c r="P148" s="100">
        <v>72750</v>
      </c>
      <c r="Q148" s="100">
        <v>103080</v>
      </c>
      <c r="R148" s="100"/>
      <c r="S148" s="116">
        <f>AVERAGE(Table1422[[#This Row],[IQ3_2015]:[IQ3_2019]])</f>
        <v>77994</v>
      </c>
      <c r="T148" s="107">
        <v>0.46799999999999997</v>
      </c>
      <c r="U148" s="107">
        <v>7.9000000000000001E-2</v>
      </c>
      <c r="V148" s="107">
        <v>3.5000000000000003E-2</v>
      </c>
      <c r="W148" s="107">
        <v>5.5E-2</v>
      </c>
      <c r="X148" s="107"/>
      <c r="Y148" s="117">
        <f>AVERAGE(Table1422[[#This Row],[SNAP_2015]:[SNAP_2019]])</f>
        <v>0.15925</v>
      </c>
      <c r="Z148" s="107">
        <v>0.19399999999999998</v>
      </c>
      <c r="AA148" s="107">
        <v>5.7999999999999996E-2</v>
      </c>
      <c r="AB148" s="107">
        <v>0.12300000000000001</v>
      </c>
      <c r="AC148" s="107">
        <v>8.5000000000000006E-2</v>
      </c>
      <c r="AD148" s="107"/>
      <c r="AE148" s="115">
        <f>AVERAGE(Table1422[[#This Row],[Poverty_2015]:[Poverty_2019]])</f>
        <v>0.115</v>
      </c>
      <c r="AF148" s="109">
        <v>0.11900000000000001</v>
      </c>
      <c r="AG148" s="109">
        <v>0.53500000000000003</v>
      </c>
      <c r="AH148" s="109">
        <v>0.19800000000000001</v>
      </c>
      <c r="AI148" s="109">
        <v>0.61499999999999999</v>
      </c>
      <c r="AJ148" s="109"/>
      <c r="AK148" s="114">
        <f>AVERAGE(Table1422[[#This Row],[Full Time Employment_2015]:[Full Time Employment_2019]])</f>
        <v>0.36675000000000002</v>
      </c>
      <c r="AL148" s="100"/>
      <c r="AM148" s="2" t="s">
        <v>507</v>
      </c>
    </row>
    <row r="149" spans="1:39" x14ac:dyDescent="0.25">
      <c r="A149" s="56" t="s">
        <v>305</v>
      </c>
      <c r="B149" s="105" t="s">
        <v>206</v>
      </c>
      <c r="C149" s="98">
        <v>14250</v>
      </c>
      <c r="D149" s="105">
        <v>27024</v>
      </c>
      <c r="E149" s="98">
        <v>13300</v>
      </c>
      <c r="F149" s="98"/>
      <c r="G149" s="111">
        <f>AVERAGE(Table1422[[#This Row],[IQ1_2015]:[IQ1_2019]])</f>
        <v>18191.333333333332</v>
      </c>
      <c r="H149" s="100" t="s">
        <v>206</v>
      </c>
      <c r="I149" s="100">
        <v>23071</v>
      </c>
      <c r="J149" s="100">
        <v>63832</v>
      </c>
      <c r="K149" s="100">
        <v>21500</v>
      </c>
      <c r="L149" s="100"/>
      <c r="M149" s="111">
        <f>AVERAGE(Table1422[[#This Row],[IQ2_2015]:[IQ2_2019]])</f>
        <v>36134.333333333336</v>
      </c>
      <c r="N149" s="100" t="s">
        <v>206</v>
      </c>
      <c r="O149" s="100">
        <v>43667</v>
      </c>
      <c r="P149" s="100">
        <v>99196</v>
      </c>
      <c r="Q149" s="100">
        <v>54500</v>
      </c>
      <c r="R149" s="100"/>
      <c r="S149" s="116">
        <f>AVERAGE(Table1422[[#This Row],[IQ3_2015]:[IQ3_2019]])</f>
        <v>65787.666666666672</v>
      </c>
      <c r="T149" s="107">
        <v>0.38500000000000001</v>
      </c>
      <c r="U149" s="107">
        <v>0.35600000000000004</v>
      </c>
      <c r="V149" s="107">
        <v>6.7000000000000004E-2</v>
      </c>
      <c r="W149" s="107">
        <v>0.29299999999999998</v>
      </c>
      <c r="X149" s="107"/>
      <c r="Y149" s="117">
        <f>AVERAGE(Table1422[[#This Row],[SNAP_2015]:[SNAP_2019]])</f>
        <v>0.27524999999999999</v>
      </c>
      <c r="Z149" s="107">
        <v>0.38500000000000001</v>
      </c>
      <c r="AA149" s="107">
        <v>0.22</v>
      </c>
      <c r="AB149" s="107">
        <v>6.8000000000000005E-2</v>
      </c>
      <c r="AC149" s="107">
        <v>0.31</v>
      </c>
      <c r="AD149" s="107"/>
      <c r="AE149" s="115">
        <f>AVERAGE(Table1422[[#This Row],[Poverty_2015]:[Poverty_2019]])</f>
        <v>0.24575000000000002</v>
      </c>
      <c r="AF149" s="109">
        <v>0.28600000000000003</v>
      </c>
      <c r="AG149" s="109">
        <v>0.155</v>
      </c>
      <c r="AH149" s="109">
        <v>0.32899999999999996</v>
      </c>
      <c r="AI149" s="109">
        <v>0.33</v>
      </c>
      <c r="AJ149" s="109"/>
      <c r="AK149" s="114">
        <f>AVERAGE(Table1422[[#This Row],[Full Time Employment_2015]:[Full Time Employment_2019]])</f>
        <v>0.27500000000000002</v>
      </c>
      <c r="AL149" s="140">
        <v>85</v>
      </c>
      <c r="AM149" s="2" t="s">
        <v>505</v>
      </c>
    </row>
    <row r="150" spans="1:39" x14ac:dyDescent="0.25">
      <c r="A150" s="56" t="s">
        <v>159</v>
      </c>
      <c r="B150" s="105">
        <v>36250</v>
      </c>
      <c r="C150" s="98" t="s">
        <v>184</v>
      </c>
      <c r="D150" s="105">
        <v>12750</v>
      </c>
      <c r="E150" s="98">
        <v>16500</v>
      </c>
      <c r="F150" s="98"/>
      <c r="G150" s="111">
        <f>AVERAGE(Table1422[[#This Row],[IQ1_2015]:[IQ1_2019]])</f>
        <v>21833.333333333332</v>
      </c>
      <c r="H150" s="100">
        <v>48214</v>
      </c>
      <c r="I150" s="100">
        <v>16250</v>
      </c>
      <c r="J150" s="100">
        <v>20500</v>
      </c>
      <c r="K150" s="100">
        <v>18700</v>
      </c>
      <c r="L150" s="100"/>
      <c r="M150" s="111">
        <f>AVERAGE(Table1422[[#This Row],[IQ2_2015]:[IQ2_2019]])</f>
        <v>25916</v>
      </c>
      <c r="N150" s="100">
        <v>51250</v>
      </c>
      <c r="O150" s="100" t="s">
        <v>184</v>
      </c>
      <c r="P150" s="100">
        <v>41000</v>
      </c>
      <c r="Q150" s="100">
        <v>30500</v>
      </c>
      <c r="R150" s="100"/>
      <c r="S150" s="116">
        <f>AVERAGE(Table1422[[#This Row],[IQ3_2015]:[IQ3_2019]])</f>
        <v>40916.666666666664</v>
      </c>
      <c r="T150" s="107">
        <v>0.13300000000000001</v>
      </c>
      <c r="U150" s="107">
        <v>0.66700000000000004</v>
      </c>
      <c r="V150" s="107">
        <v>0.39700000000000002</v>
      </c>
      <c r="W150" s="107">
        <v>0.56299999999999994</v>
      </c>
      <c r="X150" s="107"/>
      <c r="Y150" s="117">
        <f>AVERAGE(Table1422[[#This Row],[SNAP_2015]:[SNAP_2019]])</f>
        <v>0.44</v>
      </c>
      <c r="Z150" s="107">
        <v>0</v>
      </c>
      <c r="AA150" s="107">
        <v>0.46700000000000003</v>
      </c>
      <c r="AB150" s="107">
        <v>0.32400000000000001</v>
      </c>
      <c r="AC150" s="107">
        <v>0.25</v>
      </c>
      <c r="AD150" s="107"/>
      <c r="AE150" s="115">
        <f>AVERAGE(Table1422[[#This Row],[Poverty_2015]:[Poverty_2019]])</f>
        <v>0.26024999999999998</v>
      </c>
      <c r="AF150" s="109">
        <v>0.44700000000000001</v>
      </c>
      <c r="AG150" s="109">
        <v>0</v>
      </c>
      <c r="AH150" s="109">
        <v>0.22699999999999998</v>
      </c>
      <c r="AI150" s="109">
        <v>0.35700000000000004</v>
      </c>
      <c r="AJ150" s="109"/>
      <c r="AK150" s="114">
        <f>AVERAGE(Table1422[[#This Row],[Full Time Employment_2015]:[Full Time Employment_2019]])</f>
        <v>0.25774999999999998</v>
      </c>
      <c r="AL150" s="100">
        <v>25</v>
      </c>
      <c r="AM150" s="2" t="s">
        <v>505</v>
      </c>
    </row>
    <row r="151" spans="1:39" x14ac:dyDescent="0.25">
      <c r="A151" s="56" t="s">
        <v>304</v>
      </c>
      <c r="B151" s="105">
        <v>16857</v>
      </c>
      <c r="C151" s="98">
        <v>35600</v>
      </c>
      <c r="D151" s="105" t="s">
        <v>212</v>
      </c>
      <c r="E151" s="98">
        <v>17667</v>
      </c>
      <c r="F151" s="98"/>
      <c r="G151" s="111">
        <f>AVERAGE(Table1422[[#This Row],[IQ1_2015]:[IQ1_2019]])</f>
        <v>23374.666666666668</v>
      </c>
      <c r="H151" s="100">
        <v>32000</v>
      </c>
      <c r="I151" s="100">
        <v>49250</v>
      </c>
      <c r="J151" s="100">
        <v>17250</v>
      </c>
      <c r="K151" s="100">
        <v>36167</v>
      </c>
      <c r="L151" s="100"/>
      <c r="M151" s="111">
        <f>AVERAGE(Table1422[[#This Row],[IQ2_2015]:[IQ2_2019]])</f>
        <v>33666.75</v>
      </c>
      <c r="N151" s="100">
        <v>51125</v>
      </c>
      <c r="O151" s="100">
        <v>65500</v>
      </c>
      <c r="P151" s="100">
        <v>18600</v>
      </c>
      <c r="Q151" s="100">
        <v>52250</v>
      </c>
      <c r="R151" s="100"/>
      <c r="S151" s="116">
        <f>AVERAGE(Table1422[[#This Row],[IQ3_2015]:[IQ3_2019]])</f>
        <v>46868.75</v>
      </c>
      <c r="T151" s="107">
        <v>0.64200000000000002</v>
      </c>
      <c r="U151" s="107">
        <v>0.13900000000000001</v>
      </c>
      <c r="V151" s="107">
        <v>0.83299999999999996</v>
      </c>
      <c r="W151" s="107">
        <v>0.13900000000000001</v>
      </c>
      <c r="X151" s="107"/>
      <c r="Y151" s="117">
        <f>AVERAGE(Table1422[[#This Row],[SNAP_2015]:[SNAP_2019]])</f>
        <v>0.43824999999999997</v>
      </c>
      <c r="Z151" s="107">
        <v>0.33</v>
      </c>
      <c r="AA151" s="107">
        <v>0</v>
      </c>
      <c r="AB151" s="107">
        <v>0.41700000000000004</v>
      </c>
      <c r="AC151" s="107">
        <v>0.111</v>
      </c>
      <c r="AD151" s="107"/>
      <c r="AE151" s="115">
        <f>AVERAGE(Table1422[[#This Row],[Poverty_2015]:[Poverty_2019]])</f>
        <v>0.21450000000000002</v>
      </c>
      <c r="AF151" s="109">
        <v>0.151</v>
      </c>
      <c r="AG151" s="109">
        <v>0.309</v>
      </c>
      <c r="AH151" s="109">
        <v>0.73199999999999998</v>
      </c>
      <c r="AI151" s="109">
        <v>0.39399999999999996</v>
      </c>
      <c r="AJ151" s="109"/>
      <c r="AK151" s="114">
        <f>AVERAGE(Table1422[[#This Row],[Full Time Employment_2015]:[Full Time Employment_2019]])</f>
        <v>0.39649999999999996</v>
      </c>
      <c r="AL151" s="140">
        <v>90.75</v>
      </c>
      <c r="AM151" s="2" t="s">
        <v>522</v>
      </c>
    </row>
    <row r="152" spans="1:39" x14ac:dyDescent="0.25">
      <c r="A152" s="56" t="s">
        <v>71</v>
      </c>
      <c r="B152" s="105">
        <v>45875</v>
      </c>
      <c r="C152" s="98">
        <v>17056</v>
      </c>
      <c r="D152" s="105">
        <v>14667</v>
      </c>
      <c r="E152" s="98">
        <v>19375</v>
      </c>
      <c r="F152" s="98"/>
      <c r="G152" s="111">
        <f>AVERAGE(Table1422[[#This Row],[IQ1_2015]:[IQ1_2019]])</f>
        <v>24243.25</v>
      </c>
      <c r="H152" s="100">
        <v>49100</v>
      </c>
      <c r="I152" s="100">
        <v>32333</v>
      </c>
      <c r="J152" s="100">
        <v>43000</v>
      </c>
      <c r="K152" s="100">
        <v>31250</v>
      </c>
      <c r="L152" s="100"/>
      <c r="M152" s="111">
        <f>AVERAGE(Table1422[[#This Row],[IQ2_2015]:[IQ2_2019]])</f>
        <v>38920.75</v>
      </c>
      <c r="N152" s="100">
        <v>67107</v>
      </c>
      <c r="O152" s="100">
        <v>50083</v>
      </c>
      <c r="P152" s="100">
        <v>51800</v>
      </c>
      <c r="Q152" s="100">
        <v>54500</v>
      </c>
      <c r="R152" s="100"/>
      <c r="S152" s="116">
        <f>AVERAGE(Table1422[[#This Row],[IQ3_2015]:[IQ3_2019]])</f>
        <v>55872.5</v>
      </c>
      <c r="T152" s="107">
        <v>2.8999999999999998E-2</v>
      </c>
      <c r="U152" s="107">
        <v>0.73199999999999998</v>
      </c>
      <c r="V152" s="107">
        <v>0.222</v>
      </c>
      <c r="W152" s="107">
        <v>0.73299999999999998</v>
      </c>
      <c r="X152" s="107"/>
      <c r="Y152" s="117">
        <f>AVERAGE(Table1422[[#This Row],[SNAP_2015]:[SNAP_2019]])</f>
        <v>0.42899999999999999</v>
      </c>
      <c r="Z152" s="107">
        <v>0.11800000000000001</v>
      </c>
      <c r="AA152" s="107">
        <v>0.35700000000000004</v>
      </c>
      <c r="AB152" s="107">
        <v>0.111</v>
      </c>
      <c r="AC152" s="107">
        <v>0.4</v>
      </c>
      <c r="AD152" s="107"/>
      <c r="AE152" s="115">
        <f>AVERAGE(Table1422[[#This Row],[Poverty_2015]:[Poverty_2019]])</f>
        <v>0.24650000000000002</v>
      </c>
      <c r="AF152" s="109">
        <v>0.50600000000000001</v>
      </c>
      <c r="AG152" s="109">
        <v>0.14499999999999999</v>
      </c>
      <c r="AH152" s="109">
        <v>0.34799999999999998</v>
      </c>
      <c r="AI152" s="109">
        <v>0.17499999999999999</v>
      </c>
      <c r="AJ152" s="109"/>
      <c r="AK152" s="114">
        <f>AVERAGE(Table1422[[#This Row],[Full Time Employment_2015]:[Full Time Employment_2019]])</f>
        <v>0.29349999999999998</v>
      </c>
      <c r="AL152" s="100">
        <v>120</v>
      </c>
      <c r="AM152" s="2" t="s">
        <v>523</v>
      </c>
    </row>
    <row r="153" spans="1:39" x14ac:dyDescent="0.25">
      <c r="A153" s="56" t="s">
        <v>137</v>
      </c>
      <c r="B153" s="105">
        <v>24471</v>
      </c>
      <c r="C153" s="98">
        <v>39660</v>
      </c>
      <c r="D153" s="105">
        <v>20333</v>
      </c>
      <c r="E153" s="98">
        <v>40280</v>
      </c>
      <c r="F153" s="98"/>
      <c r="G153" s="111">
        <f>AVERAGE(Table1422[[#This Row],[IQ1_2015]:[IQ1_2019]])</f>
        <v>31186</v>
      </c>
      <c r="H153" s="100">
        <v>48518</v>
      </c>
      <c r="I153" s="100">
        <v>47417</v>
      </c>
      <c r="J153" s="100">
        <v>38500</v>
      </c>
      <c r="K153" s="100">
        <v>48326</v>
      </c>
      <c r="L153" s="100"/>
      <c r="M153" s="111">
        <f>AVERAGE(Table1422[[#This Row],[IQ2_2015]:[IQ2_2019]])</f>
        <v>45690.25</v>
      </c>
      <c r="N153" s="100">
        <v>76278</v>
      </c>
      <c r="O153" s="100">
        <v>67769</v>
      </c>
      <c r="P153" s="100">
        <v>52643</v>
      </c>
      <c r="Q153" s="100">
        <v>56565</v>
      </c>
      <c r="R153" s="100"/>
      <c r="S153" s="116">
        <f>AVERAGE(Table1422[[#This Row],[IQ3_2015]:[IQ3_2019]])</f>
        <v>63313.75</v>
      </c>
      <c r="T153" s="107">
        <v>0.13500000000000001</v>
      </c>
      <c r="U153" s="107">
        <v>3.7999999999999999E-2</v>
      </c>
      <c r="V153" s="107">
        <v>0.71099999999999997</v>
      </c>
      <c r="W153" s="107">
        <v>0.161</v>
      </c>
      <c r="X153" s="107"/>
      <c r="Y153" s="117">
        <f>AVERAGE(Table1422[[#This Row],[SNAP_2015]:[SNAP_2019]])</f>
        <v>0.26124999999999998</v>
      </c>
      <c r="Z153" s="107">
        <v>0.107</v>
      </c>
      <c r="AA153" s="107">
        <v>3.7999999999999999E-2</v>
      </c>
      <c r="AB153" s="107">
        <v>0.316</v>
      </c>
      <c r="AC153" s="107">
        <v>0.18100000000000002</v>
      </c>
      <c r="AD153" s="107"/>
      <c r="AE153" s="115">
        <f>AVERAGE(Table1422[[#This Row],[Poverty_2015]:[Poverty_2019]])</f>
        <v>0.1605</v>
      </c>
      <c r="AF153" s="109">
        <v>0.48200000000000004</v>
      </c>
      <c r="AG153" s="109">
        <v>0.57999999999999996</v>
      </c>
      <c r="AH153" s="109">
        <v>0.16399999999999998</v>
      </c>
      <c r="AI153" s="109">
        <v>0.625</v>
      </c>
      <c r="AJ153" s="109"/>
      <c r="AK153" s="114">
        <f>AVERAGE(Table1422[[#This Row],[Full Time Employment_2015]:[Full Time Employment_2019]])</f>
        <v>0.46274999999999999</v>
      </c>
      <c r="AL153" s="100"/>
      <c r="AM153" s="2" t="s">
        <v>507</v>
      </c>
    </row>
    <row r="154" spans="1:39" x14ac:dyDescent="0.25">
      <c r="A154" s="56" t="s">
        <v>303</v>
      </c>
      <c r="B154" s="105" t="s">
        <v>206</v>
      </c>
      <c r="C154" s="98">
        <v>24619</v>
      </c>
      <c r="D154" s="105">
        <v>42380</v>
      </c>
      <c r="E154" s="98">
        <v>25307</v>
      </c>
      <c r="F154" s="98"/>
      <c r="G154" s="111">
        <f>AVERAGE(Table1422[[#This Row],[IQ1_2015]:[IQ1_2019]])</f>
        <v>30768.666666666668</v>
      </c>
      <c r="H154" s="100" t="s">
        <v>206</v>
      </c>
      <c r="I154" s="100">
        <v>47101</v>
      </c>
      <c r="J154" s="100">
        <v>55065</v>
      </c>
      <c r="K154" s="100">
        <v>47824</v>
      </c>
      <c r="L154" s="100"/>
      <c r="M154" s="111">
        <f>AVERAGE(Table1422[[#This Row],[IQ2_2015]:[IQ2_2019]])</f>
        <v>49996.666666666664</v>
      </c>
      <c r="N154" s="100" t="s">
        <v>206</v>
      </c>
      <c r="O154" s="100">
        <v>73659</v>
      </c>
      <c r="P154" s="100">
        <v>67635</v>
      </c>
      <c r="Q154" s="100">
        <v>72417</v>
      </c>
      <c r="R154" s="100"/>
      <c r="S154" s="116">
        <f>AVERAGE(Table1422[[#This Row],[IQ3_2015]:[IQ3_2019]])</f>
        <v>71237</v>
      </c>
      <c r="T154" s="107">
        <v>0.316</v>
      </c>
      <c r="U154" s="107">
        <v>0.13800000000000001</v>
      </c>
      <c r="V154" s="107">
        <v>0.193</v>
      </c>
      <c r="W154" s="107">
        <v>0.16200000000000001</v>
      </c>
      <c r="X154" s="107"/>
      <c r="Y154" s="117">
        <f>AVERAGE(Table1422[[#This Row],[SNAP_2015]:[SNAP_2019]])</f>
        <v>0.20225000000000001</v>
      </c>
      <c r="Z154" s="107">
        <v>0.316</v>
      </c>
      <c r="AA154" s="107">
        <v>0.122</v>
      </c>
      <c r="AB154" s="107">
        <v>0</v>
      </c>
      <c r="AC154" s="107">
        <v>0.11199999999999999</v>
      </c>
      <c r="AD154" s="107"/>
      <c r="AE154" s="115">
        <f>AVERAGE(Table1422[[#This Row],[Poverty_2015]:[Poverty_2019]])</f>
        <v>0.13750000000000001</v>
      </c>
      <c r="AF154" s="109">
        <v>0.41299999999999998</v>
      </c>
      <c r="AG154" s="109">
        <v>0.52100000000000002</v>
      </c>
      <c r="AH154" s="109">
        <v>0.13400000000000001</v>
      </c>
      <c r="AI154" s="109">
        <v>0.57600000000000007</v>
      </c>
      <c r="AJ154" s="109"/>
      <c r="AK154" s="114">
        <f>AVERAGE(Table1422[[#This Row],[Full Time Employment_2015]:[Full Time Employment_2019]])</f>
        <v>0.41100000000000003</v>
      </c>
      <c r="AL154" s="100"/>
      <c r="AM154" s="2" t="s">
        <v>507</v>
      </c>
    </row>
    <row r="155" spans="1:39" x14ac:dyDescent="0.25">
      <c r="A155" s="56" t="s">
        <v>302</v>
      </c>
      <c r="B155" s="105">
        <v>24709</v>
      </c>
      <c r="C155" s="98" t="s">
        <v>184</v>
      </c>
      <c r="D155" s="105">
        <v>25813</v>
      </c>
      <c r="E155" s="98" t="s">
        <v>184</v>
      </c>
      <c r="F155" s="98"/>
      <c r="G155" s="111">
        <f>AVERAGE(Table1422[[#This Row],[IQ1_2015]:[IQ1_2019]])</f>
        <v>25261</v>
      </c>
      <c r="H155" s="100">
        <v>43384</v>
      </c>
      <c r="I155" s="100" t="s">
        <v>184</v>
      </c>
      <c r="J155" s="100">
        <v>46024</v>
      </c>
      <c r="K155" s="100" t="s">
        <v>184</v>
      </c>
      <c r="L155" s="100"/>
      <c r="M155" s="111">
        <f>AVERAGE(Table1422[[#This Row],[IQ2_2015]:[IQ2_2019]])</f>
        <v>44704</v>
      </c>
      <c r="N155" s="100">
        <v>64109</v>
      </c>
      <c r="O155" s="100">
        <v>85278</v>
      </c>
      <c r="P155" s="100">
        <v>70283</v>
      </c>
      <c r="Q155" s="100" t="s">
        <v>184</v>
      </c>
      <c r="R155" s="100"/>
      <c r="S155" s="116">
        <f>AVERAGE(Table1422[[#This Row],[IQ3_2015]:[IQ3_2019]])</f>
        <v>73223.333333333328</v>
      </c>
      <c r="T155" s="107">
        <v>0.17</v>
      </c>
      <c r="U155" s="107">
        <v>0.25</v>
      </c>
      <c r="V155" s="107">
        <v>0.13800000000000001</v>
      </c>
      <c r="W155" s="107">
        <v>1</v>
      </c>
      <c r="X155" s="107"/>
      <c r="Y155" s="117">
        <f>AVERAGE(Table1422[[#This Row],[SNAP_2015]:[SNAP_2019]])</f>
        <v>0.38950000000000001</v>
      </c>
      <c r="Z155" s="107">
        <v>0.111</v>
      </c>
      <c r="AA155" s="107">
        <v>0.25</v>
      </c>
      <c r="AB155" s="107">
        <v>0.109</v>
      </c>
      <c r="AC155" s="107">
        <v>1</v>
      </c>
      <c r="AD155" s="107"/>
      <c r="AE155" s="115">
        <f>AVERAGE(Table1422[[#This Row],[Poverty_2015]:[Poverty_2019]])</f>
        <v>0.36749999999999999</v>
      </c>
      <c r="AF155" s="109">
        <v>0.55100000000000005</v>
      </c>
      <c r="AG155" s="109">
        <v>0.50900000000000001</v>
      </c>
      <c r="AH155" s="109">
        <v>0.22699999999999998</v>
      </c>
      <c r="AI155" s="109" t="s">
        <v>483</v>
      </c>
      <c r="AJ155" s="109"/>
      <c r="AK155" s="114">
        <f>AVERAGE(Table1422[[#This Row],[Full Time Employment_2015]:[Full Time Employment_2019]])</f>
        <v>0.42899999999999999</v>
      </c>
      <c r="AL155" s="100"/>
      <c r="AM155" s="2" t="s">
        <v>507</v>
      </c>
    </row>
    <row r="156" spans="1:39" x14ac:dyDescent="0.25">
      <c r="A156" s="56" t="s">
        <v>301</v>
      </c>
      <c r="B156" s="105">
        <v>14083</v>
      </c>
      <c r="C156" s="98">
        <v>25494</v>
      </c>
      <c r="D156" s="105" t="s">
        <v>184</v>
      </c>
      <c r="E156" s="98">
        <v>25681</v>
      </c>
      <c r="F156" s="98"/>
      <c r="G156" s="111">
        <f>AVERAGE(Table1422[[#This Row],[IQ1_2015]:[IQ1_2019]])</f>
        <v>21752.666666666668</v>
      </c>
      <c r="H156" s="100">
        <v>35800</v>
      </c>
      <c r="I156" s="100">
        <v>45171</v>
      </c>
      <c r="J156" s="100" t="s">
        <v>184</v>
      </c>
      <c r="K156" s="100">
        <v>48104</v>
      </c>
      <c r="L156" s="100"/>
      <c r="M156" s="111">
        <f>AVERAGE(Table1422[[#This Row],[IQ2_2015]:[IQ2_2019]])</f>
        <v>43025</v>
      </c>
      <c r="N156" s="100">
        <v>51750</v>
      </c>
      <c r="O156" s="100">
        <v>65510</v>
      </c>
      <c r="P156" s="100" t="s">
        <v>184</v>
      </c>
      <c r="Q156" s="100">
        <v>72599</v>
      </c>
      <c r="R156" s="100"/>
      <c r="S156" s="116">
        <f>AVERAGE(Table1422[[#This Row],[IQ3_2015]:[IQ3_2019]])</f>
        <v>63286.333333333336</v>
      </c>
      <c r="T156" s="107">
        <v>0.39399999999999996</v>
      </c>
      <c r="U156" s="107">
        <v>0.17100000000000001</v>
      </c>
      <c r="V156" s="107" t="s">
        <v>483</v>
      </c>
      <c r="W156" s="107">
        <v>0.17800000000000002</v>
      </c>
      <c r="X156" s="107"/>
      <c r="Y156" s="117">
        <f>AVERAGE(Table1422[[#This Row],[SNAP_2015]:[SNAP_2019]])</f>
        <v>0.24766666666666667</v>
      </c>
      <c r="Z156" s="107">
        <v>0.30299999999999999</v>
      </c>
      <c r="AA156" s="107">
        <v>0.10800000000000001</v>
      </c>
      <c r="AB156" s="107" t="s">
        <v>483</v>
      </c>
      <c r="AC156" s="107">
        <v>0.107</v>
      </c>
      <c r="AD156" s="107"/>
      <c r="AE156" s="115">
        <f>AVERAGE(Table1422[[#This Row],[Poverty_2015]:[Poverty_2019]])</f>
        <v>0.17266666666666666</v>
      </c>
      <c r="AF156" s="109">
        <v>0.17499999999999999</v>
      </c>
      <c r="AG156" s="109">
        <v>0.59200000000000008</v>
      </c>
      <c r="AH156" s="109">
        <v>0.152</v>
      </c>
      <c r="AI156" s="109">
        <v>0.60699999999999998</v>
      </c>
      <c r="AJ156" s="109"/>
      <c r="AK156" s="114">
        <f>AVERAGE(Table1422[[#This Row],[Full Time Employment_2015]:[Full Time Employment_2019]])</f>
        <v>0.38150000000000006</v>
      </c>
      <c r="AL156" s="100"/>
      <c r="AM156" s="2" t="s">
        <v>507</v>
      </c>
    </row>
    <row r="157" spans="1:39" x14ac:dyDescent="0.25">
      <c r="A157" s="56" t="s">
        <v>300</v>
      </c>
      <c r="B157" s="105">
        <v>30833</v>
      </c>
      <c r="C157" s="98">
        <v>10250</v>
      </c>
      <c r="D157" s="105">
        <v>25513</v>
      </c>
      <c r="E157" s="98">
        <v>14200</v>
      </c>
      <c r="F157" s="98"/>
      <c r="G157" s="111">
        <f>AVERAGE(Table1422[[#This Row],[IQ1_2015]:[IQ1_2019]])</f>
        <v>20199</v>
      </c>
      <c r="H157" s="100">
        <v>59583</v>
      </c>
      <c r="I157" s="100">
        <v>35100</v>
      </c>
      <c r="J157" s="100">
        <v>46388</v>
      </c>
      <c r="K157" s="100">
        <v>38900</v>
      </c>
      <c r="L157" s="100"/>
      <c r="M157" s="111">
        <f>AVERAGE(Table1422[[#This Row],[IQ2_2015]:[IQ2_2019]])</f>
        <v>44992.75</v>
      </c>
      <c r="N157" s="100">
        <v>72917</v>
      </c>
      <c r="O157" s="100">
        <v>57333</v>
      </c>
      <c r="P157" s="100">
        <v>69200</v>
      </c>
      <c r="Q157" s="100">
        <v>57750</v>
      </c>
      <c r="R157" s="100"/>
      <c r="S157" s="116">
        <f>AVERAGE(Table1422[[#This Row],[IQ3_2015]:[IQ3_2019]])</f>
        <v>64300</v>
      </c>
      <c r="T157" s="107">
        <v>0.126</v>
      </c>
      <c r="U157" s="107">
        <v>0.38799999999999996</v>
      </c>
      <c r="V157" s="107">
        <v>0.17899999999999999</v>
      </c>
      <c r="W157" s="107">
        <v>0.34700000000000003</v>
      </c>
      <c r="X157" s="107"/>
      <c r="Y157" s="117">
        <f>AVERAGE(Table1422[[#This Row],[SNAP_2015]:[SNAP_2019]])</f>
        <v>0.26</v>
      </c>
      <c r="Z157" s="107">
        <v>0.13</v>
      </c>
      <c r="AA157" s="107">
        <v>0.33700000000000002</v>
      </c>
      <c r="AB157" s="107">
        <v>0.109</v>
      </c>
      <c r="AC157" s="107">
        <v>0.26400000000000001</v>
      </c>
      <c r="AD157" s="107"/>
      <c r="AE157" s="115">
        <f>AVERAGE(Table1422[[#This Row],[Poverty_2015]:[Poverty_2019]])</f>
        <v>0.21000000000000002</v>
      </c>
      <c r="AF157" s="109">
        <v>0.38</v>
      </c>
      <c r="AG157" s="109">
        <v>0.20899999999999999</v>
      </c>
      <c r="AH157" s="109">
        <v>0.54799999999999993</v>
      </c>
      <c r="AI157" s="109">
        <v>0.28000000000000003</v>
      </c>
      <c r="AJ157" s="109"/>
      <c r="AK157" s="114">
        <f>AVERAGE(Table1422[[#This Row],[Full Time Employment_2015]:[Full Time Employment_2019]])</f>
        <v>0.35425000000000001</v>
      </c>
      <c r="AL157" s="100">
        <v>47.6</v>
      </c>
      <c r="AM157" s="2" t="s">
        <v>524</v>
      </c>
    </row>
    <row r="158" spans="1:39" x14ac:dyDescent="0.25">
      <c r="A158" s="56" t="s">
        <v>299</v>
      </c>
      <c r="B158" s="105">
        <v>39500</v>
      </c>
      <c r="C158" s="98">
        <v>29500</v>
      </c>
      <c r="D158" s="105">
        <v>11600</v>
      </c>
      <c r="E158" s="98">
        <v>32417</v>
      </c>
      <c r="F158" s="98"/>
      <c r="G158" s="111">
        <f>AVERAGE(Table1422[[#This Row],[IQ1_2015]:[IQ1_2019]])</f>
        <v>28254.25</v>
      </c>
      <c r="H158" s="100">
        <v>70429</v>
      </c>
      <c r="I158" s="100">
        <v>62850</v>
      </c>
      <c r="J158" s="100">
        <v>33500</v>
      </c>
      <c r="K158" s="100">
        <v>63063</v>
      </c>
      <c r="L158" s="100"/>
      <c r="M158" s="111">
        <f>AVERAGE(Table1422[[#This Row],[IQ2_2015]:[IQ2_2019]])</f>
        <v>57460.5</v>
      </c>
      <c r="N158" s="100">
        <v>93625</v>
      </c>
      <c r="O158" s="100">
        <v>80667</v>
      </c>
      <c r="P158" s="100">
        <v>46438</v>
      </c>
      <c r="Q158" s="100">
        <v>83917</v>
      </c>
      <c r="R158" s="100"/>
      <c r="S158" s="116">
        <f>AVERAGE(Table1422[[#This Row],[IQ3_2015]:[IQ3_2019]])</f>
        <v>76161.75</v>
      </c>
      <c r="T158" s="107">
        <v>0.106</v>
      </c>
      <c r="U158" s="107">
        <v>0.154</v>
      </c>
      <c r="V158" s="107">
        <v>0.42</v>
      </c>
      <c r="W158" s="107">
        <v>0.18</v>
      </c>
      <c r="X158" s="107"/>
      <c r="Y158" s="117">
        <f>AVERAGE(Table1422[[#This Row],[SNAP_2015]:[SNAP_2019]])</f>
        <v>0.21499999999999997</v>
      </c>
      <c r="Z158" s="107">
        <v>0.106</v>
      </c>
      <c r="AA158" s="107">
        <v>0.15</v>
      </c>
      <c r="AB158" s="107">
        <v>0.34600000000000003</v>
      </c>
      <c r="AC158" s="107">
        <v>0.18</v>
      </c>
      <c r="AD158" s="107"/>
      <c r="AE158" s="115">
        <f>AVERAGE(Table1422[[#This Row],[Poverty_2015]:[Poverty_2019]])</f>
        <v>0.19550000000000001</v>
      </c>
      <c r="AF158" s="109">
        <v>0.61699999999999999</v>
      </c>
      <c r="AG158" s="109">
        <v>0.46700000000000003</v>
      </c>
      <c r="AH158" s="109">
        <v>0.51400000000000001</v>
      </c>
      <c r="AI158" s="109">
        <v>0.41100000000000003</v>
      </c>
      <c r="AJ158" s="109"/>
      <c r="AK158" s="114">
        <f>AVERAGE(Table1422[[#This Row],[Full Time Employment_2015]:[Full Time Employment_2019]])</f>
        <v>0.50225000000000009</v>
      </c>
      <c r="AL158" s="100">
        <v>37.44</v>
      </c>
      <c r="AM158" s="2" t="s">
        <v>505</v>
      </c>
    </row>
    <row r="159" spans="1:39" x14ac:dyDescent="0.25">
      <c r="A159" s="56" t="s">
        <v>130</v>
      </c>
      <c r="B159" s="105">
        <v>14350</v>
      </c>
      <c r="C159" s="98">
        <v>47800</v>
      </c>
      <c r="D159" s="105">
        <v>30000</v>
      </c>
      <c r="E159" s="98">
        <v>41667</v>
      </c>
      <c r="F159" s="98"/>
      <c r="G159" s="111">
        <f>AVERAGE(Table1422[[#This Row],[IQ1_2015]:[IQ1_2019]])</f>
        <v>33454.25</v>
      </c>
      <c r="H159" s="100">
        <v>30538</v>
      </c>
      <c r="I159" s="100">
        <v>82667</v>
      </c>
      <c r="J159" s="100">
        <v>56000</v>
      </c>
      <c r="K159" s="100">
        <v>81667</v>
      </c>
      <c r="L159" s="100"/>
      <c r="M159" s="111">
        <f>AVERAGE(Table1422[[#This Row],[IQ2_2015]:[IQ2_2019]])</f>
        <v>62718</v>
      </c>
      <c r="N159" s="100">
        <v>42625</v>
      </c>
      <c r="O159" s="100">
        <v>109000</v>
      </c>
      <c r="P159" s="100">
        <v>75625</v>
      </c>
      <c r="Q159" s="100">
        <v>108750</v>
      </c>
      <c r="R159" s="100"/>
      <c r="S159" s="116">
        <f>AVERAGE(Table1422[[#This Row],[IQ3_2015]:[IQ3_2019]])</f>
        <v>84000</v>
      </c>
      <c r="T159" s="107">
        <v>0.57899999999999996</v>
      </c>
      <c r="U159" s="107">
        <v>7.0000000000000007E-2</v>
      </c>
      <c r="V159" s="107">
        <v>0.17499999999999999</v>
      </c>
      <c r="W159" s="107">
        <v>5.2000000000000005E-2</v>
      </c>
      <c r="X159" s="107"/>
      <c r="Y159" s="117">
        <f>AVERAGE(Table1422[[#This Row],[SNAP_2015]:[SNAP_2019]])</f>
        <v>0.21900000000000003</v>
      </c>
      <c r="Z159" s="107">
        <v>0.32899999999999996</v>
      </c>
      <c r="AA159" s="107">
        <v>0.10199999999999999</v>
      </c>
      <c r="AB159" s="107">
        <v>0.188</v>
      </c>
      <c r="AC159" s="107">
        <v>5.2000000000000005E-2</v>
      </c>
      <c r="AD159" s="107"/>
      <c r="AE159" s="115">
        <f>AVERAGE(Table1422[[#This Row],[Poverty_2015]:[Poverty_2019]])</f>
        <v>0.16775000000000001</v>
      </c>
      <c r="AF159" s="109">
        <v>0.10099999999999999</v>
      </c>
      <c r="AG159" s="109">
        <v>0.70700000000000007</v>
      </c>
      <c r="AH159" s="109">
        <v>0.621</v>
      </c>
      <c r="AI159" s="109">
        <v>0.71099999999999997</v>
      </c>
      <c r="AJ159" s="109"/>
      <c r="AK159" s="114">
        <f>AVERAGE(Table1422[[#This Row],[Full Time Employment_2015]:[Full Time Employment_2019]])</f>
        <v>0.53500000000000003</v>
      </c>
      <c r="AL159" s="100">
        <v>30</v>
      </c>
      <c r="AM159" s="2" t="s">
        <v>502</v>
      </c>
    </row>
    <row r="160" spans="1:39" x14ac:dyDescent="0.25">
      <c r="A160" s="56" t="s">
        <v>38</v>
      </c>
      <c r="B160" s="105">
        <v>18000</v>
      </c>
      <c r="C160" s="98">
        <v>14150</v>
      </c>
      <c r="D160" s="105">
        <v>38500</v>
      </c>
      <c r="E160" s="98">
        <v>14100</v>
      </c>
      <c r="F160" s="98"/>
      <c r="G160" s="111">
        <f>AVERAGE(Table1422[[#This Row],[IQ1_2015]:[IQ1_2019]])</f>
        <v>21187.5</v>
      </c>
      <c r="H160" s="100">
        <v>45313</v>
      </c>
      <c r="I160" s="100">
        <v>29600</v>
      </c>
      <c r="J160" s="100">
        <v>79900</v>
      </c>
      <c r="K160" s="100">
        <v>31063</v>
      </c>
      <c r="L160" s="100"/>
      <c r="M160" s="111">
        <f>AVERAGE(Table1422[[#This Row],[IQ2_2015]:[IQ2_2019]])</f>
        <v>46469</v>
      </c>
      <c r="N160" s="100">
        <v>65500</v>
      </c>
      <c r="O160" s="100">
        <v>41333</v>
      </c>
      <c r="P160" s="100">
        <v>105250</v>
      </c>
      <c r="Q160" s="100">
        <v>43091</v>
      </c>
      <c r="R160" s="100"/>
      <c r="S160" s="116">
        <f>AVERAGE(Table1422[[#This Row],[IQ3_2015]:[IQ3_2019]])</f>
        <v>63793.5</v>
      </c>
      <c r="T160" s="107">
        <v>0.48799999999999999</v>
      </c>
      <c r="U160" s="107">
        <v>0.58299999999999996</v>
      </c>
      <c r="V160" s="107">
        <v>9.0999999999999998E-2</v>
      </c>
      <c r="W160" s="107">
        <v>0.60899999999999999</v>
      </c>
      <c r="X160" s="107"/>
      <c r="Y160" s="117">
        <f>AVERAGE(Table1422[[#This Row],[SNAP_2015]:[SNAP_2019]])</f>
        <v>0.44274999999999998</v>
      </c>
      <c r="Z160" s="107">
        <v>0.27200000000000002</v>
      </c>
      <c r="AA160" s="107">
        <v>0.375</v>
      </c>
      <c r="AB160" s="107">
        <v>6.0999999999999999E-2</v>
      </c>
      <c r="AC160" s="107">
        <v>0.38500000000000001</v>
      </c>
      <c r="AD160" s="107"/>
      <c r="AE160" s="115">
        <f>AVERAGE(Table1422[[#This Row],[Poverty_2015]:[Poverty_2019]])</f>
        <v>0.27324999999999999</v>
      </c>
      <c r="AF160" s="109">
        <v>0.30499999999999999</v>
      </c>
      <c r="AG160" s="109">
        <v>0.10099999999999999</v>
      </c>
      <c r="AH160" s="109" t="s">
        <v>483</v>
      </c>
      <c r="AI160" s="109">
        <v>0.14300000000000002</v>
      </c>
      <c r="AJ160" s="109"/>
      <c r="AK160" s="114">
        <f>AVERAGE(Table1422[[#This Row],[Full Time Employment_2015]:[Full Time Employment_2019]])</f>
        <v>0.18299999999999997</v>
      </c>
      <c r="AL160" s="100"/>
      <c r="AM160" s="2" t="s">
        <v>507</v>
      </c>
    </row>
    <row r="161" spans="1:39" x14ac:dyDescent="0.25">
      <c r="A161" s="56" t="s">
        <v>298</v>
      </c>
      <c r="B161" s="105">
        <v>16218</v>
      </c>
      <c r="C161" s="98">
        <v>20563</v>
      </c>
      <c r="D161" s="105">
        <v>13688</v>
      </c>
      <c r="E161" s="98">
        <v>20250</v>
      </c>
      <c r="F161" s="98"/>
      <c r="G161" s="111">
        <f>AVERAGE(Table1422[[#This Row],[IQ1_2015]:[IQ1_2019]])</f>
        <v>17679.75</v>
      </c>
      <c r="H161" s="100">
        <v>27500</v>
      </c>
      <c r="I161" s="100">
        <v>46286</v>
      </c>
      <c r="J161" s="100">
        <v>28583</v>
      </c>
      <c r="K161" s="100">
        <v>34500</v>
      </c>
      <c r="L161" s="100"/>
      <c r="M161" s="111">
        <f>AVERAGE(Table1422[[#This Row],[IQ2_2015]:[IQ2_2019]])</f>
        <v>34217.25</v>
      </c>
      <c r="N161" s="100">
        <v>50625</v>
      </c>
      <c r="O161" s="100">
        <v>71750</v>
      </c>
      <c r="P161" s="100">
        <v>42000</v>
      </c>
      <c r="Q161" s="100">
        <v>61500</v>
      </c>
      <c r="R161" s="100"/>
      <c r="S161" s="116">
        <f>AVERAGE(Table1422[[#This Row],[IQ3_2015]:[IQ3_2019]])</f>
        <v>56468.75</v>
      </c>
      <c r="T161" s="107">
        <v>0.22899999999999998</v>
      </c>
      <c r="U161" s="107">
        <v>0.52700000000000002</v>
      </c>
      <c r="V161" s="107">
        <v>0.60399999999999998</v>
      </c>
      <c r="W161" s="107">
        <v>0.65</v>
      </c>
      <c r="X161" s="107"/>
      <c r="Y161" s="117">
        <f>AVERAGE(Table1422[[#This Row],[SNAP_2015]:[SNAP_2019]])</f>
        <v>0.50249999999999995</v>
      </c>
      <c r="Z161" s="107">
        <v>0.17399999999999999</v>
      </c>
      <c r="AA161" s="107">
        <v>0.27100000000000002</v>
      </c>
      <c r="AB161" s="107">
        <v>0.40299999999999997</v>
      </c>
      <c r="AC161" s="107">
        <v>0.34200000000000003</v>
      </c>
      <c r="AD161" s="107"/>
      <c r="AE161" s="115">
        <f>AVERAGE(Table1422[[#This Row],[Poverty_2015]:[Poverty_2019]])</f>
        <v>0.29749999999999999</v>
      </c>
      <c r="AF161" s="109">
        <v>0.41200000000000003</v>
      </c>
      <c r="AG161" s="109">
        <v>0.32799999999999996</v>
      </c>
      <c r="AH161" s="109">
        <v>0.53200000000000003</v>
      </c>
      <c r="AI161" s="109">
        <v>0.37799999999999995</v>
      </c>
      <c r="AJ161" s="109"/>
      <c r="AK161" s="114">
        <f>AVERAGE(Table1422[[#This Row],[Full Time Employment_2015]:[Full Time Employment_2019]])</f>
        <v>0.41249999999999998</v>
      </c>
      <c r="AL161" s="100"/>
      <c r="AM161" s="2" t="s">
        <v>507</v>
      </c>
    </row>
    <row r="162" spans="1:39" x14ac:dyDescent="0.25">
      <c r="A162" s="56" t="s">
        <v>297</v>
      </c>
      <c r="B162" s="105">
        <v>18833</v>
      </c>
      <c r="C162" s="98">
        <v>16840</v>
      </c>
      <c r="D162" s="105">
        <v>17000</v>
      </c>
      <c r="E162" s="98">
        <v>20278</v>
      </c>
      <c r="F162" s="98"/>
      <c r="G162" s="111">
        <f>AVERAGE(Table1422[[#This Row],[IQ1_2015]:[IQ1_2019]])</f>
        <v>18237.75</v>
      </c>
      <c r="H162" s="100">
        <v>47667</v>
      </c>
      <c r="I162" s="100">
        <v>29900</v>
      </c>
      <c r="J162" s="100">
        <v>36750</v>
      </c>
      <c r="K162" s="100">
        <v>40000</v>
      </c>
      <c r="L162" s="100"/>
      <c r="M162" s="111">
        <f>AVERAGE(Table1422[[#This Row],[IQ2_2015]:[IQ2_2019]])</f>
        <v>38579.25</v>
      </c>
      <c r="N162" s="100">
        <v>78500</v>
      </c>
      <c r="O162" s="100">
        <v>50125</v>
      </c>
      <c r="P162" s="100">
        <v>62167</v>
      </c>
      <c r="Q162" s="100">
        <v>68750</v>
      </c>
      <c r="R162" s="100"/>
      <c r="S162" s="116">
        <f>AVERAGE(Table1422[[#This Row],[IQ3_2015]:[IQ3_2019]])</f>
        <v>64885.5</v>
      </c>
      <c r="T162" s="107">
        <v>0.17899999999999999</v>
      </c>
      <c r="U162" s="107">
        <v>0.154</v>
      </c>
      <c r="V162" s="107">
        <v>0.57899999999999996</v>
      </c>
      <c r="W162" s="107">
        <v>0.13100000000000001</v>
      </c>
      <c r="X162" s="107"/>
      <c r="Y162" s="117">
        <f>AVERAGE(Table1422[[#This Row],[SNAP_2015]:[SNAP_2019]])</f>
        <v>0.26074999999999998</v>
      </c>
      <c r="Z162" s="107">
        <v>0.107</v>
      </c>
      <c r="AA162" s="107">
        <v>0.183</v>
      </c>
      <c r="AB162" s="107">
        <v>0.33100000000000002</v>
      </c>
      <c r="AC162" s="107">
        <v>0.17399999999999999</v>
      </c>
      <c r="AD162" s="107"/>
      <c r="AE162" s="115">
        <f>AVERAGE(Table1422[[#This Row],[Poverty_2015]:[Poverty_2019]])</f>
        <v>0.19874999999999998</v>
      </c>
      <c r="AF162" s="109">
        <v>0.27899999999999997</v>
      </c>
      <c r="AG162" s="109">
        <v>0.38600000000000001</v>
      </c>
      <c r="AH162" s="109" t="s">
        <v>483</v>
      </c>
      <c r="AI162" s="109">
        <v>0.47100000000000003</v>
      </c>
      <c r="AJ162" s="109"/>
      <c r="AK162" s="114">
        <f>AVERAGE(Table1422[[#This Row],[Full Time Employment_2015]:[Full Time Employment_2019]])</f>
        <v>0.37866666666666671</v>
      </c>
      <c r="AL162" s="100">
        <v>88.94</v>
      </c>
      <c r="AM162" s="2" t="s">
        <v>525</v>
      </c>
    </row>
    <row r="163" spans="1:39" x14ac:dyDescent="0.25">
      <c r="A163" s="56" t="s">
        <v>52</v>
      </c>
      <c r="B163" s="105">
        <v>37525</v>
      </c>
      <c r="C163" s="98">
        <v>16000</v>
      </c>
      <c r="D163" s="105">
        <v>16905</v>
      </c>
      <c r="E163" s="98">
        <v>16000</v>
      </c>
      <c r="F163" s="98"/>
      <c r="G163" s="111">
        <f>AVERAGE(Table1422[[#This Row],[IQ1_2015]:[IQ1_2019]])</f>
        <v>21607.5</v>
      </c>
      <c r="H163" s="100">
        <v>71490</v>
      </c>
      <c r="I163" s="100">
        <v>39000</v>
      </c>
      <c r="J163" s="100">
        <v>33000</v>
      </c>
      <c r="K163" s="100">
        <v>36000</v>
      </c>
      <c r="L163" s="100"/>
      <c r="M163" s="111">
        <f>AVERAGE(Table1422[[#This Row],[IQ2_2015]:[IQ2_2019]])</f>
        <v>44872.5</v>
      </c>
      <c r="N163" s="100">
        <v>95159</v>
      </c>
      <c r="O163" s="100">
        <v>49250</v>
      </c>
      <c r="P163" s="100">
        <v>56000</v>
      </c>
      <c r="Q163" s="100">
        <v>44500</v>
      </c>
      <c r="R163" s="100"/>
      <c r="S163" s="116">
        <f>AVERAGE(Table1422[[#This Row],[IQ3_2015]:[IQ3_2019]])</f>
        <v>61227.25</v>
      </c>
      <c r="T163" s="107">
        <v>7.2000000000000008E-2</v>
      </c>
      <c r="U163" s="107">
        <v>0.24100000000000002</v>
      </c>
      <c r="V163" s="107">
        <v>0.17399999999999999</v>
      </c>
      <c r="W163" s="107">
        <v>0.192</v>
      </c>
      <c r="X163" s="107"/>
      <c r="Y163" s="117">
        <f>AVERAGE(Table1422[[#This Row],[SNAP_2015]:[SNAP_2019]])</f>
        <v>0.16975000000000001</v>
      </c>
      <c r="Z163" s="107">
        <v>0.106</v>
      </c>
      <c r="AA163" s="107">
        <v>0.17199999999999999</v>
      </c>
      <c r="AB163" s="107">
        <v>0.22600000000000001</v>
      </c>
      <c r="AC163" s="107">
        <v>0.115</v>
      </c>
      <c r="AD163" s="107"/>
      <c r="AE163" s="115">
        <f>AVERAGE(Table1422[[#This Row],[Poverty_2015]:[Poverty_2019]])</f>
        <v>0.15475</v>
      </c>
      <c r="AF163" s="109">
        <v>0.45700000000000002</v>
      </c>
      <c r="AG163" s="109">
        <v>0.32600000000000001</v>
      </c>
      <c r="AH163" s="109">
        <v>0.56299999999999994</v>
      </c>
      <c r="AI163" s="109">
        <v>0.35499999999999998</v>
      </c>
      <c r="AJ163" s="109"/>
      <c r="AK163" s="114">
        <f>AVERAGE(Table1422[[#This Row],[Full Time Employment_2015]:[Full Time Employment_2019]])</f>
        <v>0.42525000000000002</v>
      </c>
      <c r="AL163" s="100">
        <v>60</v>
      </c>
      <c r="AM163" s="2" t="s">
        <v>505</v>
      </c>
    </row>
    <row r="164" spans="1:39" x14ac:dyDescent="0.25">
      <c r="A164" s="56" t="s">
        <v>85</v>
      </c>
      <c r="B164" s="105">
        <v>22167</v>
      </c>
      <c r="C164" s="98">
        <v>25607</v>
      </c>
      <c r="D164" s="105">
        <v>15700</v>
      </c>
      <c r="E164" s="98">
        <v>23833</v>
      </c>
      <c r="F164" s="98"/>
      <c r="G164" s="111">
        <f>AVERAGE(Table1422[[#This Row],[IQ1_2015]:[IQ1_2019]])</f>
        <v>21826.75</v>
      </c>
      <c r="H164" s="100">
        <v>46179</v>
      </c>
      <c r="I164" s="100">
        <v>45864</v>
      </c>
      <c r="J164" s="100">
        <v>37000</v>
      </c>
      <c r="K164" s="100">
        <v>39438</v>
      </c>
      <c r="L164" s="100"/>
      <c r="M164" s="111">
        <f>AVERAGE(Table1422[[#This Row],[IQ2_2015]:[IQ2_2019]])</f>
        <v>42120.25</v>
      </c>
      <c r="N164" s="100">
        <v>86850</v>
      </c>
      <c r="O164" s="100">
        <v>80167</v>
      </c>
      <c r="P164" s="100">
        <v>50250</v>
      </c>
      <c r="Q164" s="100">
        <v>84000</v>
      </c>
      <c r="R164" s="100"/>
      <c r="S164" s="116">
        <f>AVERAGE(Table1422[[#This Row],[IQ3_2015]:[IQ3_2019]])</f>
        <v>75316.75</v>
      </c>
      <c r="T164" s="107">
        <v>8.3000000000000004E-2</v>
      </c>
      <c r="U164" s="107">
        <v>3.6000000000000004E-2</v>
      </c>
      <c r="V164" s="107">
        <v>0.28100000000000003</v>
      </c>
      <c r="W164" s="107">
        <v>6.2E-2</v>
      </c>
      <c r="X164" s="107"/>
      <c r="Y164" s="117">
        <f>AVERAGE(Table1422[[#This Row],[SNAP_2015]:[SNAP_2019]])</f>
        <v>0.11550000000000001</v>
      </c>
      <c r="Z164" s="107">
        <v>0.08</v>
      </c>
      <c r="AA164" s="107">
        <v>0.105</v>
      </c>
      <c r="AB164" s="107">
        <v>9.4E-2</v>
      </c>
      <c r="AC164" s="107">
        <v>9.6999999999999989E-2</v>
      </c>
      <c r="AD164" s="107"/>
      <c r="AE164" s="115">
        <f>AVERAGE(Table1422[[#This Row],[Poverty_2015]:[Poverty_2019]])</f>
        <v>9.4E-2</v>
      </c>
      <c r="AF164" s="109">
        <v>0.58399999999999996</v>
      </c>
      <c r="AG164" s="109">
        <v>0.502</v>
      </c>
      <c r="AH164" s="109">
        <v>0.30599999999999999</v>
      </c>
      <c r="AI164" s="109">
        <v>0.56600000000000006</v>
      </c>
      <c r="AJ164" s="109"/>
      <c r="AK164" s="114">
        <f>AVERAGE(Table1422[[#This Row],[Full Time Employment_2015]:[Full Time Employment_2019]])</f>
        <v>0.48949999999999999</v>
      </c>
      <c r="AL164" s="100"/>
      <c r="AM164" s="2" t="s">
        <v>507</v>
      </c>
    </row>
    <row r="165" spans="1:39" x14ac:dyDescent="0.25">
      <c r="A165" s="56" t="s">
        <v>129</v>
      </c>
      <c r="B165" s="105" t="s">
        <v>206</v>
      </c>
      <c r="C165" s="98">
        <v>39593</v>
      </c>
      <c r="D165" s="105">
        <v>37649</v>
      </c>
      <c r="E165" s="98">
        <v>36772</v>
      </c>
      <c r="F165" s="98"/>
      <c r="G165" s="111">
        <f>AVERAGE(Table1422[[#This Row],[IQ1_2015]:[IQ1_2019]])</f>
        <v>38004.666666666664</v>
      </c>
      <c r="H165" s="100" t="s">
        <v>206</v>
      </c>
      <c r="I165" s="100">
        <v>72277</v>
      </c>
      <c r="J165" s="100">
        <v>71091</v>
      </c>
      <c r="K165" s="100">
        <v>72289</v>
      </c>
      <c r="L165" s="100"/>
      <c r="M165" s="111">
        <f>AVERAGE(Table1422[[#This Row],[IQ2_2015]:[IQ2_2019]])</f>
        <v>71885.666666666672</v>
      </c>
      <c r="N165" s="100" t="s">
        <v>206</v>
      </c>
      <c r="O165" s="100">
        <v>100275</v>
      </c>
      <c r="P165" s="100">
        <v>100280</v>
      </c>
      <c r="Q165" s="100">
        <v>104246</v>
      </c>
      <c r="R165" s="100"/>
      <c r="S165" s="116">
        <f>AVERAGE(Table1422[[#This Row],[IQ3_2015]:[IQ3_2019]])</f>
        <v>101600.33333333333</v>
      </c>
      <c r="T165" s="107">
        <v>0.25</v>
      </c>
      <c r="U165" s="107">
        <v>7.9000000000000001E-2</v>
      </c>
      <c r="V165" s="107">
        <v>4.7E-2</v>
      </c>
      <c r="W165" s="107">
        <v>7.2000000000000008E-2</v>
      </c>
      <c r="X165" s="107"/>
      <c r="Y165" s="117">
        <f>AVERAGE(Table1422[[#This Row],[SNAP_2015]:[SNAP_2019]])</f>
        <v>0.112</v>
      </c>
      <c r="Z165" s="107">
        <v>0.5</v>
      </c>
      <c r="AA165" s="107">
        <v>8.3000000000000004E-2</v>
      </c>
      <c r="AB165" s="107">
        <v>0.10199999999999999</v>
      </c>
      <c r="AC165" s="107">
        <v>0.13699999999999998</v>
      </c>
      <c r="AD165" s="107"/>
      <c r="AE165" s="115">
        <f>AVERAGE(Table1422[[#This Row],[Poverty_2015]:[Poverty_2019]])</f>
        <v>0.20549999999999999</v>
      </c>
      <c r="AF165" s="109">
        <v>0.222</v>
      </c>
      <c r="AG165" s="109">
        <v>0.58099999999999996</v>
      </c>
      <c r="AH165" s="109">
        <v>0.34299999999999997</v>
      </c>
      <c r="AI165" s="109">
        <v>0.628</v>
      </c>
      <c r="AJ165" s="109"/>
      <c r="AK165" s="114">
        <f>AVERAGE(Table1422[[#This Row],[Full Time Employment_2015]:[Full Time Employment_2019]])</f>
        <v>0.44350000000000001</v>
      </c>
      <c r="AL165" s="100"/>
      <c r="AM165" s="2" t="s">
        <v>507</v>
      </c>
    </row>
    <row r="166" spans="1:39" x14ac:dyDescent="0.25">
      <c r="A166" s="56" t="s">
        <v>296</v>
      </c>
      <c r="B166" s="105">
        <v>28770</v>
      </c>
      <c r="C166" s="98">
        <v>24500</v>
      </c>
      <c r="D166" s="105">
        <v>23417</v>
      </c>
      <c r="E166" s="98">
        <v>31250</v>
      </c>
      <c r="F166" s="98"/>
      <c r="G166" s="111">
        <f>AVERAGE(Table1422[[#This Row],[IQ1_2015]:[IQ1_2019]])</f>
        <v>26984.25</v>
      </c>
      <c r="H166" s="100">
        <v>46414</v>
      </c>
      <c r="I166" s="100">
        <v>37000</v>
      </c>
      <c r="J166" s="100">
        <v>46200</v>
      </c>
      <c r="K166" s="100">
        <v>46250</v>
      </c>
      <c r="L166" s="100"/>
      <c r="M166" s="111">
        <f>AVERAGE(Table1422[[#This Row],[IQ2_2015]:[IQ2_2019]])</f>
        <v>43966</v>
      </c>
      <c r="N166" s="100">
        <v>75560</v>
      </c>
      <c r="O166" s="100">
        <v>66000</v>
      </c>
      <c r="P166" s="100">
        <v>87750</v>
      </c>
      <c r="Q166" s="100">
        <v>62500</v>
      </c>
      <c r="R166" s="100"/>
      <c r="S166" s="116">
        <f>AVERAGE(Table1422[[#This Row],[IQ3_2015]:[IQ3_2019]])</f>
        <v>72952.5</v>
      </c>
      <c r="T166" s="107">
        <v>0.154</v>
      </c>
      <c r="U166" s="107">
        <v>0.31</v>
      </c>
      <c r="V166" s="107">
        <v>6.5000000000000002E-2</v>
      </c>
      <c r="W166" s="107">
        <v>0.433</v>
      </c>
      <c r="X166" s="107"/>
      <c r="Y166" s="117">
        <f>AVERAGE(Table1422[[#This Row],[SNAP_2015]:[SNAP_2019]])</f>
        <v>0.24049999999999999</v>
      </c>
      <c r="Z166" s="107">
        <v>0.107</v>
      </c>
      <c r="AA166" s="107">
        <v>0.34499999999999997</v>
      </c>
      <c r="AB166" s="107">
        <v>8.3000000000000004E-2</v>
      </c>
      <c r="AC166" s="107">
        <v>0.3</v>
      </c>
      <c r="AD166" s="107"/>
      <c r="AE166" s="115">
        <f>AVERAGE(Table1422[[#This Row],[Poverty_2015]:[Poverty_2019]])</f>
        <v>0.20874999999999999</v>
      </c>
      <c r="AF166" s="109">
        <v>0.54899999999999993</v>
      </c>
      <c r="AG166" s="109">
        <v>0.18</v>
      </c>
      <c r="AH166" s="109">
        <v>0</v>
      </c>
      <c r="AI166" s="109">
        <v>0.23300000000000001</v>
      </c>
      <c r="AJ166" s="109"/>
      <c r="AK166" s="114">
        <f>AVERAGE(Table1422[[#This Row],[Full Time Employment_2015]:[Full Time Employment_2019]])</f>
        <v>0.24049999999999996</v>
      </c>
      <c r="AL166" s="100">
        <v>68</v>
      </c>
      <c r="AM166" s="2" t="s">
        <v>526</v>
      </c>
    </row>
    <row r="167" spans="1:39" x14ac:dyDescent="0.25">
      <c r="A167" s="56" t="s">
        <v>295</v>
      </c>
      <c r="B167" s="105">
        <v>35316</v>
      </c>
      <c r="C167" s="98">
        <v>31194</v>
      </c>
      <c r="D167" s="105">
        <v>14625</v>
      </c>
      <c r="E167" s="98">
        <v>27616</v>
      </c>
      <c r="F167" s="98"/>
      <c r="G167" s="111">
        <f>AVERAGE(Table1422[[#This Row],[IQ1_2015]:[IQ1_2019]])</f>
        <v>27187.75</v>
      </c>
      <c r="H167" s="100">
        <v>49400</v>
      </c>
      <c r="I167" s="100">
        <v>55889</v>
      </c>
      <c r="J167" s="100">
        <v>44500</v>
      </c>
      <c r="K167" s="100">
        <v>59712</v>
      </c>
      <c r="L167" s="100"/>
      <c r="M167" s="111">
        <f>AVERAGE(Table1422[[#This Row],[IQ2_2015]:[IQ2_2019]])</f>
        <v>52375.25</v>
      </c>
      <c r="N167" s="100">
        <v>71500</v>
      </c>
      <c r="O167" s="100">
        <v>75130</v>
      </c>
      <c r="P167" s="100">
        <v>65250</v>
      </c>
      <c r="Q167" s="100">
        <v>82433</v>
      </c>
      <c r="R167" s="100"/>
      <c r="S167" s="116">
        <f>AVERAGE(Table1422[[#This Row],[IQ3_2015]:[IQ3_2019]])</f>
        <v>73578.25</v>
      </c>
      <c r="T167" s="107">
        <v>5.2999999999999999E-2</v>
      </c>
      <c r="U167" s="107">
        <v>0.129</v>
      </c>
      <c r="V167" s="107">
        <v>0.375</v>
      </c>
      <c r="W167" s="107">
        <v>0.125</v>
      </c>
      <c r="X167" s="107"/>
      <c r="Y167" s="117">
        <f>AVERAGE(Table1422[[#This Row],[SNAP_2015]:[SNAP_2019]])</f>
        <v>0.17049999999999998</v>
      </c>
      <c r="Z167" s="107">
        <v>6.3E-2</v>
      </c>
      <c r="AA167" s="107">
        <v>9.6000000000000002E-2</v>
      </c>
      <c r="AB167" s="107">
        <v>0.34399999999999997</v>
      </c>
      <c r="AC167" s="107">
        <v>0.125</v>
      </c>
      <c r="AD167" s="107"/>
      <c r="AE167" s="115">
        <f>AVERAGE(Table1422[[#This Row],[Poverty_2015]:[Poverty_2019]])</f>
        <v>0.157</v>
      </c>
      <c r="AF167" s="109">
        <v>0.71799999999999997</v>
      </c>
      <c r="AG167" s="109">
        <v>0.56299999999999994</v>
      </c>
      <c r="AH167" s="109">
        <v>0.26400000000000001</v>
      </c>
      <c r="AI167" s="109">
        <v>0.54400000000000004</v>
      </c>
      <c r="AJ167" s="109"/>
      <c r="AK167" s="114">
        <f>AVERAGE(Table1422[[#This Row],[Full Time Employment_2015]:[Full Time Employment_2019]])</f>
        <v>0.52224999999999999</v>
      </c>
      <c r="AL167" s="100"/>
      <c r="AM167" s="2" t="s">
        <v>507</v>
      </c>
    </row>
    <row r="168" spans="1:39" x14ac:dyDescent="0.25">
      <c r="A168" s="56" t="s">
        <v>123</v>
      </c>
      <c r="B168" s="105">
        <v>11500</v>
      </c>
      <c r="C168" s="98">
        <v>35528</v>
      </c>
      <c r="D168" s="105">
        <v>27273</v>
      </c>
      <c r="E168" s="98">
        <v>37727</v>
      </c>
      <c r="F168" s="98"/>
      <c r="G168" s="111">
        <f>AVERAGE(Table1422[[#This Row],[IQ1_2015]:[IQ1_2019]])</f>
        <v>28007</v>
      </c>
      <c r="H168" s="100">
        <v>25500</v>
      </c>
      <c r="I168" s="100">
        <v>55636</v>
      </c>
      <c r="J168" s="100">
        <v>58113</v>
      </c>
      <c r="K168" s="100">
        <v>67308</v>
      </c>
      <c r="L168" s="100"/>
      <c r="M168" s="111">
        <f>AVERAGE(Table1422[[#This Row],[IQ2_2015]:[IQ2_2019]])</f>
        <v>51639.25</v>
      </c>
      <c r="N168" s="100">
        <v>40667</v>
      </c>
      <c r="O168" s="100">
        <v>75846</v>
      </c>
      <c r="P168" s="100">
        <v>81050</v>
      </c>
      <c r="Q168" s="100">
        <v>88750</v>
      </c>
      <c r="R168" s="100"/>
      <c r="S168" s="116">
        <f>AVERAGE(Table1422[[#This Row],[IQ3_2015]:[IQ3_2019]])</f>
        <v>71578.25</v>
      </c>
      <c r="T168" s="107">
        <v>0.377</v>
      </c>
      <c r="U168" s="107">
        <v>2.7999999999999997E-2</v>
      </c>
      <c r="V168" s="107">
        <v>0.105</v>
      </c>
      <c r="W168" s="107">
        <v>3.7999999999999999E-2</v>
      </c>
      <c r="X168" s="107"/>
      <c r="Y168" s="117">
        <f>AVERAGE(Table1422[[#This Row],[SNAP_2015]:[SNAP_2019]])</f>
        <v>0.13700000000000001</v>
      </c>
      <c r="Z168" s="107">
        <v>0.30199999999999999</v>
      </c>
      <c r="AA168" s="107">
        <v>8.4000000000000005E-2</v>
      </c>
      <c r="AB168" s="107">
        <v>0.121</v>
      </c>
      <c r="AC168" s="107">
        <v>0.11199999999999999</v>
      </c>
      <c r="AD168" s="107"/>
      <c r="AE168" s="115">
        <f>AVERAGE(Table1422[[#This Row],[Poverty_2015]:[Poverty_2019]])</f>
        <v>0.15475</v>
      </c>
      <c r="AF168" s="109">
        <v>0.13800000000000001</v>
      </c>
      <c r="AG168" s="109">
        <v>0.78200000000000003</v>
      </c>
      <c r="AH168" s="109" t="s">
        <v>483</v>
      </c>
      <c r="AI168" s="109">
        <v>0.70200000000000007</v>
      </c>
      <c r="AJ168" s="109"/>
      <c r="AK168" s="114">
        <f>AVERAGE(Table1422[[#This Row],[Full Time Employment_2015]:[Full Time Employment_2019]])</f>
        <v>0.54066666666666674</v>
      </c>
      <c r="AL168" s="100"/>
      <c r="AM168" s="2" t="s">
        <v>507</v>
      </c>
    </row>
    <row r="169" spans="1:39" x14ac:dyDescent="0.25">
      <c r="A169" s="56" t="s">
        <v>67</v>
      </c>
      <c r="B169" s="105">
        <v>21300</v>
      </c>
      <c r="C169" s="98">
        <v>10750</v>
      </c>
      <c r="D169" s="105">
        <v>35500</v>
      </c>
      <c r="E169" s="98">
        <v>13929</v>
      </c>
      <c r="F169" s="98"/>
      <c r="G169" s="111">
        <f>AVERAGE(Table1422[[#This Row],[IQ1_2015]:[IQ1_2019]])</f>
        <v>20369.75</v>
      </c>
      <c r="H169" s="100">
        <v>31833</v>
      </c>
      <c r="I169" s="100">
        <v>23000</v>
      </c>
      <c r="J169" s="100">
        <v>55917</v>
      </c>
      <c r="K169" s="100">
        <v>22083</v>
      </c>
      <c r="L169" s="100"/>
      <c r="M169" s="111">
        <f>AVERAGE(Table1422[[#This Row],[IQ2_2015]:[IQ2_2019]])</f>
        <v>33208.25</v>
      </c>
      <c r="N169" s="100">
        <v>57000</v>
      </c>
      <c r="O169" s="100">
        <v>42000</v>
      </c>
      <c r="P169" s="100">
        <v>85857</v>
      </c>
      <c r="Q169" s="100">
        <v>43750</v>
      </c>
      <c r="R169" s="100"/>
      <c r="S169" s="116">
        <f>AVERAGE(Table1422[[#This Row],[IQ3_2015]:[IQ3_2019]])</f>
        <v>57151.75</v>
      </c>
      <c r="T169" s="107">
        <v>0.44700000000000001</v>
      </c>
      <c r="U169" s="107">
        <v>0.43799999999999994</v>
      </c>
      <c r="V169" s="107">
        <v>3.6000000000000004E-2</v>
      </c>
      <c r="W169" s="107">
        <v>0.44400000000000001</v>
      </c>
      <c r="X169" s="107"/>
      <c r="Y169" s="117">
        <f>AVERAGE(Table1422[[#This Row],[SNAP_2015]:[SNAP_2019]])</f>
        <v>0.34125</v>
      </c>
      <c r="Z169" s="107">
        <v>0.13200000000000001</v>
      </c>
      <c r="AA169" s="107">
        <v>0.33299999999999996</v>
      </c>
      <c r="AB169" s="107">
        <v>9.6999999999999989E-2</v>
      </c>
      <c r="AC169" s="107">
        <v>0.24399999999999999</v>
      </c>
      <c r="AD169" s="107"/>
      <c r="AE169" s="115">
        <f>AVERAGE(Table1422[[#This Row],[Poverty_2015]:[Poverty_2019]])</f>
        <v>0.20149999999999998</v>
      </c>
      <c r="AF169" s="109">
        <v>3.6000000000000004E-2</v>
      </c>
      <c r="AG169" s="109">
        <v>0.08</v>
      </c>
      <c r="AH169" s="109">
        <v>0.27899999999999997</v>
      </c>
      <c r="AI169" s="109">
        <v>7.0000000000000007E-2</v>
      </c>
      <c r="AJ169" s="109"/>
      <c r="AK169" s="114">
        <f>AVERAGE(Table1422[[#This Row],[Full Time Employment_2015]:[Full Time Employment_2019]])</f>
        <v>0.11624999999999999</v>
      </c>
      <c r="AL169" s="100">
        <v>90</v>
      </c>
      <c r="AM169" s="2" t="s">
        <v>505</v>
      </c>
    </row>
    <row r="170" spans="1:39" x14ac:dyDescent="0.25">
      <c r="A170" s="56" t="s">
        <v>73</v>
      </c>
      <c r="B170" s="105" t="s">
        <v>206</v>
      </c>
      <c r="C170" s="98">
        <v>21700</v>
      </c>
      <c r="D170" s="105">
        <v>18250</v>
      </c>
      <c r="E170" s="98">
        <v>21625</v>
      </c>
      <c r="F170" s="98"/>
      <c r="G170" s="111">
        <f>AVERAGE(Table1422[[#This Row],[IQ1_2015]:[IQ1_2019]])</f>
        <v>20525</v>
      </c>
      <c r="H170" s="100" t="s">
        <v>206</v>
      </c>
      <c r="I170" s="100">
        <v>38500</v>
      </c>
      <c r="J170" s="100">
        <v>32667</v>
      </c>
      <c r="K170" s="100">
        <v>42750</v>
      </c>
      <c r="L170" s="100"/>
      <c r="M170" s="111">
        <f>AVERAGE(Table1422[[#This Row],[IQ2_2015]:[IQ2_2019]])</f>
        <v>37972.333333333336</v>
      </c>
      <c r="N170" s="100" t="s">
        <v>206</v>
      </c>
      <c r="O170" s="100">
        <v>66000</v>
      </c>
      <c r="P170" s="100">
        <v>45500</v>
      </c>
      <c r="Q170" s="100">
        <v>62000</v>
      </c>
      <c r="R170" s="100"/>
      <c r="S170" s="116">
        <f>AVERAGE(Table1422[[#This Row],[IQ3_2015]:[IQ3_2019]])</f>
        <v>57833.333333333336</v>
      </c>
      <c r="T170" s="107">
        <v>0.55600000000000005</v>
      </c>
      <c r="U170" s="107">
        <v>0.31900000000000001</v>
      </c>
      <c r="V170" s="107">
        <v>0.442</v>
      </c>
      <c r="W170" s="107">
        <v>0.29199999999999998</v>
      </c>
      <c r="X170" s="107"/>
      <c r="Y170" s="117">
        <f>AVERAGE(Table1422[[#This Row],[SNAP_2015]:[SNAP_2019]])</f>
        <v>0.40225</v>
      </c>
      <c r="Z170" s="107">
        <v>0.29600000000000004</v>
      </c>
      <c r="AA170" s="107">
        <v>6.4000000000000001E-2</v>
      </c>
      <c r="AB170" s="107">
        <v>0.23300000000000001</v>
      </c>
      <c r="AC170" s="107">
        <v>0.14599999999999999</v>
      </c>
      <c r="AD170" s="107"/>
      <c r="AE170" s="115">
        <f>AVERAGE(Table1422[[#This Row],[Poverty_2015]:[Poverty_2019]])</f>
        <v>0.18475000000000003</v>
      </c>
      <c r="AF170" s="109">
        <v>0.08</v>
      </c>
      <c r="AG170" s="109">
        <v>0.33799999999999997</v>
      </c>
      <c r="AH170" s="109">
        <v>0.24199999999999999</v>
      </c>
      <c r="AI170" s="109">
        <v>0.41799999999999998</v>
      </c>
      <c r="AJ170" s="109"/>
      <c r="AK170" s="114">
        <f>AVERAGE(Table1422[[#This Row],[Full Time Employment_2015]:[Full Time Employment_2019]])</f>
        <v>0.26949999999999996</v>
      </c>
      <c r="AL170" s="100">
        <v>20</v>
      </c>
      <c r="AM170" s="2" t="s">
        <v>505</v>
      </c>
    </row>
    <row r="171" spans="1:39" x14ac:dyDescent="0.25">
      <c r="A171" s="56" t="s">
        <v>87</v>
      </c>
      <c r="B171" s="105">
        <v>17063</v>
      </c>
      <c r="C171" s="98">
        <v>20250</v>
      </c>
      <c r="D171" s="105">
        <v>20750</v>
      </c>
      <c r="E171" s="98">
        <v>25917</v>
      </c>
      <c r="F171" s="98"/>
      <c r="G171" s="111">
        <f>AVERAGE(Table1422[[#This Row],[IQ1_2015]:[IQ1_2019]])</f>
        <v>20995</v>
      </c>
      <c r="H171" s="100">
        <v>32625</v>
      </c>
      <c r="I171" s="100">
        <v>28500</v>
      </c>
      <c r="J171" s="100">
        <v>34250</v>
      </c>
      <c r="K171" s="100">
        <v>39250</v>
      </c>
      <c r="L171" s="100"/>
      <c r="M171" s="111">
        <f>AVERAGE(Table1422[[#This Row],[IQ2_2015]:[IQ2_2019]])</f>
        <v>33656.25</v>
      </c>
      <c r="N171" s="100">
        <v>52000</v>
      </c>
      <c r="O171" s="100">
        <v>49250</v>
      </c>
      <c r="P171" s="100">
        <v>65500</v>
      </c>
      <c r="Q171" s="100">
        <v>55500</v>
      </c>
      <c r="R171" s="100"/>
      <c r="S171" s="116">
        <f>AVERAGE(Table1422[[#This Row],[IQ3_2015]:[IQ3_2019]])</f>
        <v>55562.5</v>
      </c>
      <c r="T171" s="107">
        <v>0.56600000000000006</v>
      </c>
      <c r="U171" s="107">
        <v>0.54200000000000004</v>
      </c>
      <c r="V171" s="107">
        <v>0.373</v>
      </c>
      <c r="W171" s="107">
        <v>0.60499999999999998</v>
      </c>
      <c r="X171" s="107"/>
      <c r="Y171" s="117">
        <f>AVERAGE(Table1422[[#This Row],[SNAP_2015]:[SNAP_2019]])</f>
        <v>0.52150000000000007</v>
      </c>
      <c r="Z171" s="107">
        <v>0.28000000000000003</v>
      </c>
      <c r="AA171" s="107">
        <v>0.30099999999999999</v>
      </c>
      <c r="AB171" s="107">
        <v>0.13699999999999998</v>
      </c>
      <c r="AC171" s="107">
        <v>0.19800000000000001</v>
      </c>
      <c r="AD171" s="107"/>
      <c r="AE171" s="115">
        <f>AVERAGE(Table1422[[#This Row],[Poverty_2015]:[Poverty_2019]])</f>
        <v>0.22899999999999998</v>
      </c>
      <c r="AF171" s="109">
        <v>0.23300000000000001</v>
      </c>
      <c r="AG171" s="109">
        <v>9.6000000000000002E-2</v>
      </c>
      <c r="AH171" s="109">
        <v>0.53600000000000003</v>
      </c>
      <c r="AI171" s="109">
        <v>0.151</v>
      </c>
      <c r="AJ171" s="109"/>
      <c r="AK171" s="114">
        <f>AVERAGE(Table1422[[#This Row],[Full Time Employment_2015]:[Full Time Employment_2019]])</f>
        <v>0.254</v>
      </c>
      <c r="AL171" s="100"/>
      <c r="AM171" s="2" t="s">
        <v>527</v>
      </c>
    </row>
    <row r="172" spans="1:39" x14ac:dyDescent="0.25">
      <c r="A172" s="56" t="s">
        <v>294</v>
      </c>
      <c r="B172" s="105">
        <v>45444</v>
      </c>
      <c r="C172" s="98">
        <v>14722</v>
      </c>
      <c r="D172" s="105">
        <v>23875</v>
      </c>
      <c r="E172" s="98">
        <v>15813</v>
      </c>
      <c r="F172" s="98"/>
      <c r="G172" s="111">
        <f>AVERAGE(Table1422[[#This Row],[IQ1_2015]:[IQ1_2019]])</f>
        <v>24963.5</v>
      </c>
      <c r="H172" s="100">
        <v>72118</v>
      </c>
      <c r="I172" s="100">
        <v>25000</v>
      </c>
      <c r="J172" s="100">
        <v>32286</v>
      </c>
      <c r="K172" s="100">
        <v>26375</v>
      </c>
      <c r="L172" s="100"/>
      <c r="M172" s="111">
        <f>AVERAGE(Table1422[[#This Row],[IQ2_2015]:[IQ2_2019]])</f>
        <v>38944.75</v>
      </c>
      <c r="N172" s="100">
        <v>107208</v>
      </c>
      <c r="O172" s="100">
        <v>50000</v>
      </c>
      <c r="P172" s="100">
        <v>46917</v>
      </c>
      <c r="Q172" s="100">
        <v>52700</v>
      </c>
      <c r="R172" s="100"/>
      <c r="S172" s="116">
        <f>AVERAGE(Table1422[[#This Row],[IQ3_2015]:[IQ3_2019]])</f>
        <v>64206.25</v>
      </c>
      <c r="T172" s="107">
        <v>0.17199999999999999</v>
      </c>
      <c r="U172" s="107">
        <v>0.6</v>
      </c>
      <c r="V172" s="107">
        <v>0.65400000000000003</v>
      </c>
      <c r="W172" s="107">
        <v>0.62</v>
      </c>
      <c r="X172" s="107"/>
      <c r="Y172" s="117">
        <f>AVERAGE(Table1422[[#This Row],[SNAP_2015]:[SNAP_2019]])</f>
        <v>0.51150000000000007</v>
      </c>
      <c r="Z172" s="107">
        <v>0.11199999999999999</v>
      </c>
      <c r="AA172" s="107">
        <v>0.36599999999999999</v>
      </c>
      <c r="AB172" s="107">
        <v>0.28399999999999997</v>
      </c>
      <c r="AC172" s="107">
        <v>0.44299999999999995</v>
      </c>
      <c r="AD172" s="107"/>
      <c r="AE172" s="115">
        <f>AVERAGE(Table1422[[#This Row],[Poverty_2015]:[Poverty_2019]])</f>
        <v>0.30125000000000002</v>
      </c>
      <c r="AF172" s="109">
        <v>0.57299999999999995</v>
      </c>
      <c r="AG172" s="109">
        <v>0.215</v>
      </c>
      <c r="AH172" s="109">
        <v>0.57100000000000006</v>
      </c>
      <c r="AI172" s="109">
        <v>0.14899999999999999</v>
      </c>
      <c r="AJ172" s="109"/>
      <c r="AK172" s="114">
        <f>AVERAGE(Table1422[[#This Row],[Full Time Employment_2015]:[Full Time Employment_2019]])</f>
        <v>0.377</v>
      </c>
      <c r="AL172" s="140">
        <v>104.5</v>
      </c>
      <c r="AM172" s="2" t="s">
        <v>505</v>
      </c>
    </row>
    <row r="173" spans="1:39" x14ac:dyDescent="0.25">
      <c r="A173" s="56" t="s">
        <v>293</v>
      </c>
      <c r="B173" s="105">
        <v>16000</v>
      </c>
      <c r="C173" s="98">
        <v>34393</v>
      </c>
      <c r="D173" s="105">
        <v>15800</v>
      </c>
      <c r="E173" s="98">
        <v>36063</v>
      </c>
      <c r="F173" s="98"/>
      <c r="G173" s="111">
        <f>AVERAGE(Table1422[[#This Row],[IQ1_2015]:[IQ1_2019]])</f>
        <v>25564</v>
      </c>
      <c r="H173" s="100">
        <v>23625</v>
      </c>
      <c r="I173" s="100">
        <v>64414</v>
      </c>
      <c r="J173" s="100">
        <v>26200</v>
      </c>
      <c r="K173" s="100">
        <v>68450</v>
      </c>
      <c r="L173" s="100"/>
      <c r="M173" s="111">
        <f>AVERAGE(Table1422[[#This Row],[IQ2_2015]:[IQ2_2019]])</f>
        <v>45672.25</v>
      </c>
      <c r="N173" s="100">
        <v>34864</v>
      </c>
      <c r="O173" s="100">
        <v>104857</v>
      </c>
      <c r="P173" s="100">
        <v>53800</v>
      </c>
      <c r="Q173" s="100">
        <v>109000</v>
      </c>
      <c r="R173" s="100"/>
      <c r="S173" s="116">
        <f>AVERAGE(Table1422[[#This Row],[IQ3_2015]:[IQ3_2019]])</f>
        <v>75630.25</v>
      </c>
      <c r="T173" s="107">
        <v>0.59499999999999997</v>
      </c>
      <c r="U173" s="107">
        <v>0.21600000000000003</v>
      </c>
      <c r="V173" s="107">
        <v>0.59</v>
      </c>
      <c r="W173" s="107">
        <v>0.19399999999999998</v>
      </c>
      <c r="X173" s="107"/>
      <c r="Y173" s="117">
        <f>AVERAGE(Table1422[[#This Row],[SNAP_2015]:[SNAP_2019]])</f>
        <v>0.39874999999999994</v>
      </c>
      <c r="Z173" s="107">
        <v>0.43200000000000005</v>
      </c>
      <c r="AA173" s="107">
        <v>0.109</v>
      </c>
      <c r="AB173" s="107">
        <v>0.41700000000000004</v>
      </c>
      <c r="AC173" s="107">
        <v>0.124</v>
      </c>
      <c r="AD173" s="107"/>
      <c r="AE173" s="115">
        <f>AVERAGE(Table1422[[#This Row],[Poverty_2015]:[Poverty_2019]])</f>
        <v>0.27050000000000002</v>
      </c>
      <c r="AF173" s="109">
        <v>0.17800000000000002</v>
      </c>
      <c r="AG173" s="109">
        <v>0.54700000000000004</v>
      </c>
      <c r="AH173" s="109">
        <v>0.11599999999999999</v>
      </c>
      <c r="AI173" s="109">
        <v>0.6</v>
      </c>
      <c r="AJ173" s="109"/>
      <c r="AK173" s="114">
        <f>AVERAGE(Table1422[[#This Row],[Full Time Employment_2015]:[Full Time Employment_2019]])</f>
        <v>0.36025000000000001</v>
      </c>
      <c r="AL173" s="140">
        <v>134.81</v>
      </c>
      <c r="AM173" s="2" t="s">
        <v>505</v>
      </c>
    </row>
    <row r="174" spans="1:39" x14ac:dyDescent="0.25">
      <c r="A174" s="56" t="s">
        <v>292</v>
      </c>
      <c r="B174" s="105">
        <v>9000</v>
      </c>
      <c r="C174" s="98">
        <v>17250</v>
      </c>
      <c r="D174" s="105">
        <v>37368</v>
      </c>
      <c r="E174" s="98">
        <v>17929</v>
      </c>
      <c r="F174" s="98"/>
      <c r="G174" s="111">
        <f>AVERAGE(Table1422[[#This Row],[IQ1_2015]:[IQ1_2019]])</f>
        <v>20386.75</v>
      </c>
      <c r="H174" s="100">
        <v>15583</v>
      </c>
      <c r="I174" s="100">
        <v>33222</v>
      </c>
      <c r="J174" s="100">
        <v>66739</v>
      </c>
      <c r="K174" s="100">
        <v>32125</v>
      </c>
      <c r="L174" s="100"/>
      <c r="M174" s="111">
        <f>AVERAGE(Table1422[[#This Row],[IQ2_2015]:[IQ2_2019]])</f>
        <v>36917.25</v>
      </c>
      <c r="N174" s="100">
        <v>21000</v>
      </c>
      <c r="O174" s="100">
        <v>39250</v>
      </c>
      <c r="P174" s="100">
        <v>115000</v>
      </c>
      <c r="Q174" s="100">
        <v>44000</v>
      </c>
      <c r="R174" s="100"/>
      <c r="S174" s="116">
        <f>AVERAGE(Table1422[[#This Row],[IQ3_2015]:[IQ3_2019]])</f>
        <v>54812.5</v>
      </c>
      <c r="T174" s="107">
        <v>0.33299999999999996</v>
      </c>
      <c r="U174" s="107">
        <v>0.53100000000000003</v>
      </c>
      <c r="V174" s="107">
        <v>0.193</v>
      </c>
      <c r="W174" s="107">
        <v>0.56600000000000006</v>
      </c>
      <c r="X174" s="107"/>
      <c r="Y174" s="117">
        <f>AVERAGE(Table1422[[#This Row],[SNAP_2015]:[SNAP_2019]])</f>
        <v>0.40575</v>
      </c>
      <c r="Z174" s="107">
        <v>0.47200000000000003</v>
      </c>
      <c r="AA174" s="107">
        <v>0.39100000000000001</v>
      </c>
      <c r="AB174" s="107">
        <v>9.9000000000000005E-2</v>
      </c>
      <c r="AC174" s="107">
        <v>0.39500000000000002</v>
      </c>
      <c r="AD174" s="107"/>
      <c r="AE174" s="115">
        <f>AVERAGE(Table1422[[#This Row],[Poverty_2015]:[Poverty_2019]])</f>
        <v>0.33925</v>
      </c>
      <c r="AF174" s="109">
        <v>0.25</v>
      </c>
      <c r="AG174" s="109">
        <v>0.17699999999999999</v>
      </c>
      <c r="AH174" s="109">
        <v>0.18</v>
      </c>
      <c r="AI174" s="109">
        <v>0.157</v>
      </c>
      <c r="AJ174" s="109"/>
      <c r="AK174" s="114">
        <f>AVERAGE(Table1422[[#This Row],[Full Time Employment_2015]:[Full Time Employment_2019]])</f>
        <v>0.191</v>
      </c>
      <c r="AL174" s="140">
        <v>70</v>
      </c>
      <c r="AM174" s="2" t="s">
        <v>505</v>
      </c>
    </row>
    <row r="175" spans="1:39" x14ac:dyDescent="0.25">
      <c r="A175" s="56" t="s">
        <v>291</v>
      </c>
      <c r="B175" s="105" t="s">
        <v>206</v>
      </c>
      <c r="C175" s="98">
        <v>9875</v>
      </c>
      <c r="D175" s="105">
        <v>16714</v>
      </c>
      <c r="E175" s="98">
        <v>4917</v>
      </c>
      <c r="F175" s="98"/>
      <c r="G175" s="111">
        <f>AVERAGE(Table1422[[#This Row],[IQ1_2015]:[IQ1_2019]])</f>
        <v>10502</v>
      </c>
      <c r="H175" s="100" t="s">
        <v>206</v>
      </c>
      <c r="I175" s="100">
        <v>16917</v>
      </c>
      <c r="J175" s="100">
        <v>28250</v>
      </c>
      <c r="K175" s="100">
        <v>14500</v>
      </c>
      <c r="L175" s="100"/>
      <c r="M175" s="111">
        <f>AVERAGE(Table1422[[#This Row],[IQ2_2015]:[IQ2_2019]])</f>
        <v>19889</v>
      </c>
      <c r="N175" s="100" t="s">
        <v>206</v>
      </c>
      <c r="O175" s="100">
        <v>38083</v>
      </c>
      <c r="P175" s="100">
        <v>43500</v>
      </c>
      <c r="Q175" s="100">
        <v>38500</v>
      </c>
      <c r="R175" s="100"/>
      <c r="S175" s="116">
        <f>AVERAGE(Table1422[[#This Row],[IQ3_2015]:[IQ3_2019]])</f>
        <v>40027.666666666664</v>
      </c>
      <c r="T175" s="107">
        <v>0</v>
      </c>
      <c r="U175" s="107">
        <v>0.33299999999999996</v>
      </c>
      <c r="V175" s="107">
        <v>0.54100000000000004</v>
      </c>
      <c r="W175" s="107">
        <v>0.41200000000000003</v>
      </c>
      <c r="X175" s="107"/>
      <c r="Y175" s="117">
        <f>AVERAGE(Table1422[[#This Row],[SNAP_2015]:[SNAP_2019]])</f>
        <v>0.32150000000000001</v>
      </c>
      <c r="Z175" s="107">
        <v>0</v>
      </c>
      <c r="AA175" s="107">
        <v>0.35899999999999999</v>
      </c>
      <c r="AB175" s="107">
        <v>0.36499999999999999</v>
      </c>
      <c r="AC175" s="107">
        <v>0.35299999999999998</v>
      </c>
      <c r="AD175" s="107"/>
      <c r="AE175" s="115">
        <f>AVERAGE(Table1422[[#This Row],[Poverty_2015]:[Poverty_2019]])</f>
        <v>0.26924999999999999</v>
      </c>
      <c r="AF175" s="109">
        <v>0.40899999999999997</v>
      </c>
      <c r="AG175" s="109">
        <v>0.30299999999999999</v>
      </c>
      <c r="AH175" s="109">
        <v>0.25</v>
      </c>
      <c r="AI175" s="109">
        <v>0.152</v>
      </c>
      <c r="AJ175" s="109"/>
      <c r="AK175" s="114">
        <f>AVERAGE(Table1422[[#This Row],[Full Time Employment_2015]:[Full Time Employment_2019]])</f>
        <v>0.27849999999999997</v>
      </c>
      <c r="AL175" s="100"/>
      <c r="AM175" s="2" t="s">
        <v>507</v>
      </c>
    </row>
    <row r="176" spans="1:39" x14ac:dyDescent="0.25">
      <c r="A176" s="56" t="s">
        <v>290</v>
      </c>
      <c r="B176" s="105">
        <v>22889</v>
      </c>
      <c r="C176" s="98">
        <v>54500</v>
      </c>
      <c r="D176" s="105">
        <v>4500</v>
      </c>
      <c r="E176" s="98" t="s">
        <v>184</v>
      </c>
      <c r="F176" s="98"/>
      <c r="G176" s="111">
        <f>AVERAGE(Table1422[[#This Row],[IQ1_2015]:[IQ1_2019]])</f>
        <v>27296.333333333332</v>
      </c>
      <c r="H176" s="100">
        <v>36813</v>
      </c>
      <c r="I176" s="100">
        <v>71500</v>
      </c>
      <c r="J176" s="100">
        <v>9800</v>
      </c>
      <c r="K176" s="100" t="s">
        <v>184</v>
      </c>
      <c r="L176" s="100"/>
      <c r="M176" s="111">
        <f>AVERAGE(Table1422[[#This Row],[IQ2_2015]:[IQ2_2019]])</f>
        <v>39371</v>
      </c>
      <c r="N176" s="100">
        <v>49667</v>
      </c>
      <c r="O176" s="100">
        <v>80667</v>
      </c>
      <c r="P176" s="100">
        <v>18500</v>
      </c>
      <c r="Q176" s="100" t="s">
        <v>184</v>
      </c>
      <c r="R176" s="100"/>
      <c r="S176" s="116">
        <f>AVERAGE(Table1422[[#This Row],[IQ3_2015]:[IQ3_2019]])</f>
        <v>49611.333333333336</v>
      </c>
      <c r="T176" s="107">
        <v>0.53700000000000003</v>
      </c>
      <c r="U176" s="107">
        <v>0</v>
      </c>
      <c r="V176" s="107">
        <v>0.31</v>
      </c>
      <c r="W176" s="107">
        <v>0</v>
      </c>
      <c r="X176" s="107"/>
      <c r="Y176" s="117">
        <f>AVERAGE(Table1422[[#This Row],[SNAP_2015]:[SNAP_2019]])</f>
        <v>0.21174999999999999</v>
      </c>
      <c r="Z176" s="107">
        <v>0.253</v>
      </c>
      <c r="AA176" s="107">
        <v>0</v>
      </c>
      <c r="AB176" s="107">
        <v>0.51700000000000002</v>
      </c>
      <c r="AC176" s="107">
        <v>0</v>
      </c>
      <c r="AD176" s="107"/>
      <c r="AE176" s="115">
        <f>AVERAGE(Table1422[[#This Row],[Poverty_2015]:[Poverty_2019]])</f>
        <v>0.1925</v>
      </c>
      <c r="AF176" s="109">
        <v>0.217</v>
      </c>
      <c r="AG176" s="109">
        <v>0.5</v>
      </c>
      <c r="AH176" s="109">
        <v>0.47600000000000003</v>
      </c>
      <c r="AI176" s="109">
        <v>0</v>
      </c>
      <c r="AJ176" s="109"/>
      <c r="AK176" s="114">
        <f>AVERAGE(Table1422[[#This Row],[Full Time Employment_2015]:[Full Time Employment_2019]])</f>
        <v>0.29825000000000002</v>
      </c>
      <c r="AL176" s="100"/>
      <c r="AM176" s="2" t="s">
        <v>507</v>
      </c>
    </row>
    <row r="177" spans="1:39" x14ac:dyDescent="0.25">
      <c r="A177" s="56" t="s">
        <v>289</v>
      </c>
      <c r="B177" s="105">
        <v>23375</v>
      </c>
      <c r="C177" s="98">
        <v>24292</v>
      </c>
      <c r="D177" s="105" t="s">
        <v>184</v>
      </c>
      <c r="E177" s="98">
        <v>20375</v>
      </c>
      <c r="F177" s="98"/>
      <c r="G177" s="111">
        <f>AVERAGE(Table1422[[#This Row],[IQ1_2015]:[IQ1_2019]])</f>
        <v>22680.666666666668</v>
      </c>
      <c r="H177" s="100">
        <v>36000</v>
      </c>
      <c r="I177" s="100">
        <v>40083</v>
      </c>
      <c r="J177" s="100" t="s">
        <v>184</v>
      </c>
      <c r="K177" s="100">
        <v>34050</v>
      </c>
      <c r="L177" s="100"/>
      <c r="M177" s="111">
        <f>AVERAGE(Table1422[[#This Row],[IQ2_2015]:[IQ2_2019]])</f>
        <v>36711</v>
      </c>
      <c r="N177" s="100">
        <v>54000</v>
      </c>
      <c r="O177" s="100">
        <v>54833</v>
      </c>
      <c r="P177" s="100" t="s">
        <v>184</v>
      </c>
      <c r="Q177" s="100">
        <v>47438</v>
      </c>
      <c r="R177" s="100"/>
      <c r="S177" s="116">
        <f>AVERAGE(Table1422[[#This Row],[IQ3_2015]:[IQ3_2019]])</f>
        <v>52090.333333333336</v>
      </c>
      <c r="T177" s="107">
        <v>0.439</v>
      </c>
      <c r="U177" s="107">
        <v>0.50600000000000001</v>
      </c>
      <c r="V177" s="107">
        <v>0</v>
      </c>
      <c r="W177" s="107">
        <v>0.55600000000000005</v>
      </c>
      <c r="X177" s="107"/>
      <c r="Y177" s="117">
        <f>AVERAGE(Table1422[[#This Row],[SNAP_2015]:[SNAP_2019]])</f>
        <v>0.37525000000000003</v>
      </c>
      <c r="Z177" s="107">
        <v>0.21100000000000002</v>
      </c>
      <c r="AA177" s="107">
        <v>0.20199999999999999</v>
      </c>
      <c r="AB177" s="107">
        <v>0</v>
      </c>
      <c r="AC177" s="107">
        <v>0.314</v>
      </c>
      <c r="AD177" s="107"/>
      <c r="AE177" s="115">
        <f>AVERAGE(Table1422[[#This Row],[Poverty_2015]:[Poverty_2019]])</f>
        <v>0.18175000000000002</v>
      </c>
      <c r="AF177" s="109">
        <v>0.23399999999999999</v>
      </c>
      <c r="AG177" s="109">
        <v>0.214</v>
      </c>
      <c r="AH177" s="109" t="s">
        <v>483</v>
      </c>
      <c r="AI177" s="109">
        <v>0.16800000000000001</v>
      </c>
      <c r="AJ177" s="109"/>
      <c r="AK177" s="114">
        <f>AVERAGE(Table1422[[#This Row],[Full Time Employment_2015]:[Full Time Employment_2019]])</f>
        <v>0.20533333333333334</v>
      </c>
      <c r="AL177" s="100">
        <v>116</v>
      </c>
      <c r="AM177" s="2" t="s">
        <v>505</v>
      </c>
    </row>
    <row r="178" spans="1:39" x14ac:dyDescent="0.25">
      <c r="A178" s="56" t="s">
        <v>47</v>
      </c>
      <c r="B178" s="105" t="s">
        <v>184</v>
      </c>
      <c r="C178" s="98">
        <v>15000</v>
      </c>
      <c r="D178" s="105">
        <v>22583</v>
      </c>
      <c r="E178" s="98">
        <v>24800</v>
      </c>
      <c r="F178" s="98"/>
      <c r="G178" s="111">
        <f>AVERAGE(Table1422[[#This Row],[IQ1_2015]:[IQ1_2019]])</f>
        <v>20794.333333333332</v>
      </c>
      <c r="H178" s="100" t="s">
        <v>184</v>
      </c>
      <c r="I178" s="100">
        <v>33750</v>
      </c>
      <c r="J178" s="100">
        <v>38357</v>
      </c>
      <c r="K178" s="100">
        <v>42667</v>
      </c>
      <c r="L178" s="100"/>
      <c r="M178" s="111">
        <f>AVERAGE(Table1422[[#This Row],[IQ2_2015]:[IQ2_2019]])</f>
        <v>38258</v>
      </c>
      <c r="N178" s="100" t="s">
        <v>184</v>
      </c>
      <c r="O178" s="100">
        <v>51667</v>
      </c>
      <c r="P178" s="100">
        <v>51917</v>
      </c>
      <c r="Q178" s="100">
        <v>55667</v>
      </c>
      <c r="R178" s="100"/>
      <c r="S178" s="116">
        <f>AVERAGE(Table1422[[#This Row],[IQ3_2015]:[IQ3_2019]])</f>
        <v>53083.666666666664</v>
      </c>
      <c r="T178" s="107">
        <v>0</v>
      </c>
      <c r="U178" s="107">
        <v>0.44600000000000001</v>
      </c>
      <c r="V178" s="107">
        <v>0.51</v>
      </c>
      <c r="W178" s="107">
        <v>0.45200000000000001</v>
      </c>
      <c r="X178" s="107"/>
      <c r="Y178" s="117">
        <f>AVERAGE(Table1422[[#This Row],[SNAP_2015]:[SNAP_2019]])</f>
        <v>0.35199999999999998</v>
      </c>
      <c r="Z178" s="107">
        <v>0</v>
      </c>
      <c r="AA178" s="107">
        <v>0.23100000000000001</v>
      </c>
      <c r="AB178" s="107">
        <v>0.245</v>
      </c>
      <c r="AC178" s="107">
        <v>0.192</v>
      </c>
      <c r="AD178" s="107"/>
      <c r="AE178" s="115">
        <f>AVERAGE(Table1422[[#This Row],[Poverty_2015]:[Poverty_2019]])</f>
        <v>0.16699999999999998</v>
      </c>
      <c r="AF178" s="109">
        <v>1</v>
      </c>
      <c r="AG178" s="109">
        <v>0.19500000000000001</v>
      </c>
      <c r="AH178" s="109">
        <v>0.34499999999999997</v>
      </c>
      <c r="AI178" s="109">
        <v>0.20699999999999999</v>
      </c>
      <c r="AJ178" s="109"/>
      <c r="AK178" s="114">
        <f>AVERAGE(Table1422[[#This Row],[Full Time Employment_2015]:[Full Time Employment_2019]])</f>
        <v>0.43675000000000003</v>
      </c>
      <c r="AL178" s="100"/>
      <c r="AM178" s="2" t="s">
        <v>507</v>
      </c>
    </row>
    <row r="179" spans="1:39" x14ac:dyDescent="0.25">
      <c r="A179" s="56" t="s">
        <v>288</v>
      </c>
      <c r="B179" s="105" t="s">
        <v>206</v>
      </c>
      <c r="C179" s="98" t="s">
        <v>184</v>
      </c>
      <c r="D179" s="105">
        <v>14800</v>
      </c>
      <c r="E179" s="98" t="s">
        <v>184</v>
      </c>
      <c r="F179" s="98"/>
      <c r="G179" s="111">
        <f>AVERAGE(Table1422[[#This Row],[IQ1_2015]:[IQ1_2019]])</f>
        <v>14800</v>
      </c>
      <c r="H179" s="100" t="s">
        <v>206</v>
      </c>
      <c r="I179" s="100" t="s">
        <v>184</v>
      </c>
      <c r="J179" s="100">
        <v>36833</v>
      </c>
      <c r="K179" s="100" t="s">
        <v>184</v>
      </c>
      <c r="L179" s="100"/>
      <c r="M179" s="111">
        <f>AVERAGE(Table1422[[#This Row],[IQ2_2015]:[IQ2_2019]])</f>
        <v>36833</v>
      </c>
      <c r="N179" s="100" t="s">
        <v>206</v>
      </c>
      <c r="O179" s="100" t="s">
        <v>184</v>
      </c>
      <c r="P179" s="100">
        <v>52400</v>
      </c>
      <c r="Q179" s="100" t="s">
        <v>184</v>
      </c>
      <c r="R179" s="100"/>
      <c r="S179" s="116">
        <f>AVERAGE(Table1422[[#This Row],[IQ3_2015]:[IQ3_2019]])</f>
        <v>52400</v>
      </c>
      <c r="T179" s="107">
        <v>0</v>
      </c>
      <c r="U179" s="107">
        <v>0</v>
      </c>
      <c r="V179" s="107">
        <v>0.39700000000000002</v>
      </c>
      <c r="W179" s="107">
        <v>0</v>
      </c>
      <c r="X179" s="107"/>
      <c r="Y179" s="117">
        <f>AVERAGE(Table1422[[#This Row],[SNAP_2015]:[SNAP_2019]])</f>
        <v>9.9250000000000005E-2</v>
      </c>
      <c r="Z179" s="107">
        <v>0.27300000000000002</v>
      </c>
      <c r="AA179" s="107">
        <v>0</v>
      </c>
      <c r="AB179" s="107">
        <v>0.27899999999999997</v>
      </c>
      <c r="AC179" s="107">
        <v>0</v>
      </c>
      <c r="AD179" s="107"/>
      <c r="AE179" s="115">
        <f>AVERAGE(Table1422[[#This Row],[Poverty_2015]:[Poverty_2019]])</f>
        <v>0.13800000000000001</v>
      </c>
      <c r="AF179" s="109">
        <v>0.5</v>
      </c>
      <c r="AG179" s="109" t="s">
        <v>483</v>
      </c>
      <c r="AH179" s="109">
        <v>4.8000000000000001E-2</v>
      </c>
      <c r="AI179" s="109" t="s">
        <v>483</v>
      </c>
      <c r="AJ179" s="109"/>
      <c r="AK179" s="114">
        <f>AVERAGE(Table1422[[#This Row],[Full Time Employment_2015]:[Full Time Employment_2019]])</f>
        <v>0.27400000000000002</v>
      </c>
      <c r="AL179" s="100"/>
      <c r="AM179" s="2" t="s">
        <v>507</v>
      </c>
    </row>
    <row r="180" spans="1:39" x14ac:dyDescent="0.25">
      <c r="A180" s="56" t="s">
        <v>57</v>
      </c>
      <c r="B180" s="105">
        <v>40068</v>
      </c>
      <c r="C180" s="98">
        <v>14000</v>
      </c>
      <c r="D180" s="105" t="s">
        <v>184</v>
      </c>
      <c r="E180" s="98">
        <v>16750</v>
      </c>
      <c r="F180" s="98"/>
      <c r="G180" s="111">
        <f>AVERAGE(Table1422[[#This Row],[IQ1_2015]:[IQ1_2019]])</f>
        <v>23606</v>
      </c>
      <c r="H180" s="100">
        <v>66118</v>
      </c>
      <c r="I180" s="100" t="s">
        <v>184</v>
      </c>
      <c r="J180" s="100" t="s">
        <v>184</v>
      </c>
      <c r="K180" s="100">
        <v>22000</v>
      </c>
      <c r="L180" s="100"/>
      <c r="M180" s="111">
        <f>AVERAGE(Table1422[[#This Row],[IQ2_2015]:[IQ2_2019]])</f>
        <v>44059</v>
      </c>
      <c r="N180" s="100">
        <v>98956</v>
      </c>
      <c r="O180" s="100">
        <v>54500</v>
      </c>
      <c r="P180" s="100" t="s">
        <v>184</v>
      </c>
      <c r="Q180" s="100">
        <v>56500</v>
      </c>
      <c r="R180" s="100"/>
      <c r="S180" s="116">
        <f>AVERAGE(Table1422[[#This Row],[IQ3_2015]:[IQ3_2019]])</f>
        <v>69985.333333333328</v>
      </c>
      <c r="T180" s="107">
        <v>0.10400000000000001</v>
      </c>
      <c r="U180" s="107">
        <v>0</v>
      </c>
      <c r="V180" s="107">
        <v>0</v>
      </c>
      <c r="W180" s="107">
        <v>0</v>
      </c>
      <c r="X180" s="107"/>
      <c r="Y180" s="117">
        <f>AVERAGE(Table1422[[#This Row],[SNAP_2015]:[SNAP_2019]])</f>
        <v>2.6000000000000002E-2</v>
      </c>
      <c r="Z180" s="107">
        <v>9.4E-2</v>
      </c>
      <c r="AA180" s="107">
        <v>0.25</v>
      </c>
      <c r="AB180" s="107">
        <v>0</v>
      </c>
      <c r="AC180" s="107">
        <v>0.14300000000000002</v>
      </c>
      <c r="AD180" s="107"/>
      <c r="AE180" s="115">
        <f>AVERAGE(Table1422[[#This Row],[Poverty_2015]:[Poverty_2019]])</f>
        <v>0.12175</v>
      </c>
      <c r="AF180" s="109">
        <v>0.54700000000000004</v>
      </c>
      <c r="AG180" s="109">
        <v>0.3</v>
      </c>
      <c r="AH180" s="109">
        <v>1</v>
      </c>
      <c r="AI180" s="109">
        <v>0.16699999999999998</v>
      </c>
      <c r="AJ180" s="109"/>
      <c r="AK180" s="114">
        <f>AVERAGE(Table1422[[#This Row],[Full Time Employment_2015]:[Full Time Employment_2019]])</f>
        <v>0.50349999999999995</v>
      </c>
      <c r="AL180" s="100"/>
      <c r="AM180" s="2" t="s">
        <v>507</v>
      </c>
    </row>
    <row r="181" spans="1:39" x14ac:dyDescent="0.25">
      <c r="A181" s="56" t="s">
        <v>125</v>
      </c>
      <c r="B181" s="105" t="s">
        <v>206</v>
      </c>
      <c r="C181" s="98">
        <v>37531</v>
      </c>
      <c r="D181" s="105">
        <v>16300</v>
      </c>
      <c r="E181" s="98">
        <v>35984</v>
      </c>
      <c r="F181" s="98"/>
      <c r="G181" s="111">
        <f>AVERAGE(Table1422[[#This Row],[IQ1_2015]:[IQ1_2019]])</f>
        <v>29938.333333333332</v>
      </c>
      <c r="H181" s="100" t="s">
        <v>206</v>
      </c>
      <c r="I181" s="100">
        <v>70193</v>
      </c>
      <c r="J181" s="100">
        <v>20167</v>
      </c>
      <c r="K181" s="100">
        <v>75542</v>
      </c>
      <c r="L181" s="100"/>
      <c r="M181" s="111">
        <f>AVERAGE(Table1422[[#This Row],[IQ2_2015]:[IQ2_2019]])</f>
        <v>55300.666666666664</v>
      </c>
      <c r="N181" s="100" t="s">
        <v>206</v>
      </c>
      <c r="O181" s="100">
        <v>103633</v>
      </c>
      <c r="P181" s="100">
        <v>22333</v>
      </c>
      <c r="Q181" s="100">
        <v>113000</v>
      </c>
      <c r="R181" s="100"/>
      <c r="S181" s="116">
        <f>AVERAGE(Table1422[[#This Row],[IQ3_2015]:[IQ3_2019]])</f>
        <v>79655.333333333328</v>
      </c>
      <c r="T181" s="107">
        <v>3.7000000000000005E-2</v>
      </c>
      <c r="U181" s="107">
        <v>9.0999999999999998E-2</v>
      </c>
      <c r="V181" s="107">
        <v>0</v>
      </c>
      <c r="W181" s="107">
        <v>8.6999999999999994E-2</v>
      </c>
      <c r="X181" s="107"/>
      <c r="Y181" s="117">
        <f>AVERAGE(Table1422[[#This Row],[SNAP_2015]:[SNAP_2019]])</f>
        <v>5.3749999999999999E-2</v>
      </c>
      <c r="Z181" s="107">
        <v>0.111</v>
      </c>
      <c r="AA181" s="107">
        <v>9.1999999999999998E-2</v>
      </c>
      <c r="AB181" s="107">
        <v>0.154</v>
      </c>
      <c r="AC181" s="107">
        <v>0.11</v>
      </c>
      <c r="AD181" s="107"/>
      <c r="AE181" s="115">
        <f>AVERAGE(Table1422[[#This Row],[Poverty_2015]:[Poverty_2019]])</f>
        <v>0.11674999999999999</v>
      </c>
      <c r="AF181" s="109">
        <v>0.51500000000000001</v>
      </c>
      <c r="AG181" s="109">
        <v>0.53900000000000003</v>
      </c>
      <c r="AH181" s="109">
        <v>0.109</v>
      </c>
      <c r="AI181" s="109">
        <v>0.54899999999999993</v>
      </c>
      <c r="AJ181" s="109"/>
      <c r="AK181" s="114">
        <f>AVERAGE(Table1422[[#This Row],[Full Time Employment_2015]:[Full Time Employment_2019]])</f>
        <v>0.42799999999999999</v>
      </c>
      <c r="AL181" s="100"/>
      <c r="AM181" s="2" t="s">
        <v>507</v>
      </c>
    </row>
    <row r="182" spans="1:39" x14ac:dyDescent="0.25">
      <c r="A182" s="56" t="s">
        <v>287</v>
      </c>
      <c r="B182" s="105">
        <v>35917</v>
      </c>
      <c r="C182" s="98">
        <v>21500</v>
      </c>
      <c r="D182" s="105">
        <v>35797</v>
      </c>
      <c r="E182" s="98">
        <v>13750</v>
      </c>
      <c r="F182" s="98"/>
      <c r="G182" s="111">
        <f>AVERAGE(Table1422[[#This Row],[IQ1_2015]:[IQ1_2019]])</f>
        <v>26741</v>
      </c>
      <c r="H182" s="100">
        <v>71450</v>
      </c>
      <c r="I182" s="100">
        <v>33700</v>
      </c>
      <c r="J182" s="100">
        <v>70295</v>
      </c>
      <c r="K182" s="100">
        <v>33750</v>
      </c>
      <c r="L182" s="100"/>
      <c r="M182" s="111">
        <f>AVERAGE(Table1422[[#This Row],[IQ2_2015]:[IQ2_2019]])</f>
        <v>52298.75</v>
      </c>
      <c r="N182" s="100">
        <v>94185</v>
      </c>
      <c r="O182" s="100" t="s">
        <v>184</v>
      </c>
      <c r="P182" s="100">
        <v>103811</v>
      </c>
      <c r="Q182" s="100">
        <v>81667</v>
      </c>
      <c r="R182" s="100"/>
      <c r="S182" s="116">
        <f>AVERAGE(Table1422[[#This Row],[IQ3_2015]:[IQ3_2019]])</f>
        <v>93221</v>
      </c>
      <c r="T182" s="107">
        <v>5.5999999999999994E-2</v>
      </c>
      <c r="U182" s="107">
        <v>0</v>
      </c>
      <c r="V182" s="107">
        <v>7.2999999999999995E-2</v>
      </c>
      <c r="W182" s="107">
        <v>0.2</v>
      </c>
      <c r="X182" s="107"/>
      <c r="Y182" s="117">
        <f>AVERAGE(Table1422[[#This Row],[SNAP_2015]:[SNAP_2019]])</f>
        <v>8.2250000000000004E-2</v>
      </c>
      <c r="Z182" s="107">
        <v>0.08</v>
      </c>
      <c r="AA182" s="107">
        <v>9.5000000000000001E-2</v>
      </c>
      <c r="AB182" s="107">
        <v>0.10400000000000001</v>
      </c>
      <c r="AC182" s="107">
        <v>0.36</v>
      </c>
      <c r="AD182" s="107"/>
      <c r="AE182" s="115">
        <f>AVERAGE(Table1422[[#This Row],[Poverty_2015]:[Poverty_2019]])</f>
        <v>0.15975</v>
      </c>
      <c r="AF182" s="109">
        <v>0.48799999999999999</v>
      </c>
      <c r="AG182" s="109">
        <v>0.52400000000000002</v>
      </c>
      <c r="AH182" s="109">
        <v>0.185</v>
      </c>
      <c r="AI182" s="109">
        <v>0.44</v>
      </c>
      <c r="AJ182" s="109"/>
      <c r="AK182" s="114">
        <f>AVERAGE(Table1422[[#This Row],[Full Time Employment_2015]:[Full Time Employment_2019]])</f>
        <v>0.40925</v>
      </c>
      <c r="AL182" s="100">
        <v>59.95</v>
      </c>
      <c r="AM182" s="2" t="s">
        <v>505</v>
      </c>
    </row>
    <row r="183" spans="1:39" x14ac:dyDescent="0.25">
      <c r="A183" s="56" t="s">
        <v>88</v>
      </c>
      <c r="B183" s="105">
        <v>23250</v>
      </c>
      <c r="C183" s="98">
        <v>26350</v>
      </c>
      <c r="D183" s="105">
        <v>14500</v>
      </c>
      <c r="E183" s="98">
        <v>24292</v>
      </c>
      <c r="F183" s="98"/>
      <c r="G183" s="111">
        <f>AVERAGE(Table1422[[#This Row],[IQ1_2015]:[IQ1_2019]])</f>
        <v>22098</v>
      </c>
      <c r="H183" s="100">
        <v>33000</v>
      </c>
      <c r="I183" s="100">
        <v>59625</v>
      </c>
      <c r="J183" s="100">
        <v>34000</v>
      </c>
      <c r="K183" s="100">
        <v>49700</v>
      </c>
      <c r="L183" s="100"/>
      <c r="M183" s="111">
        <f>AVERAGE(Table1422[[#This Row],[IQ2_2015]:[IQ2_2019]])</f>
        <v>44081.25</v>
      </c>
      <c r="N183" s="100">
        <v>39750</v>
      </c>
      <c r="O183" s="100">
        <v>89000</v>
      </c>
      <c r="P183" s="100">
        <v>38500</v>
      </c>
      <c r="Q183" s="100">
        <v>92450</v>
      </c>
      <c r="R183" s="100"/>
      <c r="S183" s="116">
        <f>AVERAGE(Table1422[[#This Row],[IQ3_2015]:[IQ3_2019]])</f>
        <v>64925</v>
      </c>
      <c r="T183" s="107">
        <v>0.28999999999999998</v>
      </c>
      <c r="U183" s="107">
        <v>7.2999999999999995E-2</v>
      </c>
      <c r="V183" s="107">
        <v>8.6999999999999994E-2</v>
      </c>
      <c r="W183" s="107">
        <v>7.2000000000000008E-2</v>
      </c>
      <c r="X183" s="107"/>
      <c r="Y183" s="117">
        <f>AVERAGE(Table1422[[#This Row],[SNAP_2015]:[SNAP_2019]])</f>
        <v>0.1305</v>
      </c>
      <c r="Z183" s="107">
        <v>0.19399999999999998</v>
      </c>
      <c r="AA183" s="107">
        <v>9.9000000000000005E-2</v>
      </c>
      <c r="AB183" s="107">
        <v>0.34799999999999998</v>
      </c>
      <c r="AC183" s="107">
        <v>0.127</v>
      </c>
      <c r="AD183" s="107"/>
      <c r="AE183" s="115">
        <f>AVERAGE(Table1422[[#This Row],[Poverty_2015]:[Poverty_2019]])</f>
        <v>0.192</v>
      </c>
      <c r="AF183" s="109">
        <v>0.12300000000000001</v>
      </c>
      <c r="AG183" s="109">
        <v>0.45200000000000001</v>
      </c>
      <c r="AH183" s="109">
        <v>0.80700000000000005</v>
      </c>
      <c r="AI183" s="109">
        <v>0.48700000000000004</v>
      </c>
      <c r="AJ183" s="109"/>
      <c r="AK183" s="114">
        <f>AVERAGE(Table1422[[#This Row],[Full Time Employment_2015]:[Full Time Employment_2019]])</f>
        <v>0.46725000000000005</v>
      </c>
      <c r="AL183" s="100"/>
      <c r="AM183" s="2" t="s">
        <v>507</v>
      </c>
    </row>
    <row r="184" spans="1:39" x14ac:dyDescent="0.25">
      <c r="A184" s="56" t="s">
        <v>44</v>
      </c>
      <c r="B184" s="105" t="s">
        <v>206</v>
      </c>
      <c r="C184" s="98">
        <v>18750</v>
      </c>
      <c r="D184" s="105">
        <v>23875</v>
      </c>
      <c r="E184" s="98">
        <v>13250</v>
      </c>
      <c r="F184" s="98"/>
      <c r="G184" s="111">
        <f>AVERAGE(Table1422[[#This Row],[IQ1_2015]:[IQ1_2019]])</f>
        <v>18625</v>
      </c>
      <c r="H184" s="100" t="s">
        <v>206</v>
      </c>
      <c r="I184" s="100">
        <v>28750</v>
      </c>
      <c r="J184" s="100">
        <v>55538</v>
      </c>
      <c r="K184" s="100">
        <v>22667</v>
      </c>
      <c r="L184" s="100"/>
      <c r="M184" s="111">
        <f>AVERAGE(Table1422[[#This Row],[IQ2_2015]:[IQ2_2019]])</f>
        <v>35651.666666666664</v>
      </c>
      <c r="N184" s="100" t="s">
        <v>206</v>
      </c>
      <c r="O184" s="100">
        <v>39167</v>
      </c>
      <c r="P184" s="100">
        <v>88781</v>
      </c>
      <c r="Q184" s="100">
        <v>26500</v>
      </c>
      <c r="R184" s="100"/>
      <c r="S184" s="116">
        <f>AVERAGE(Table1422[[#This Row],[IQ3_2015]:[IQ3_2019]])</f>
        <v>51482.666666666664</v>
      </c>
      <c r="T184" s="107">
        <v>0</v>
      </c>
      <c r="U184" s="107">
        <v>0.33299999999999996</v>
      </c>
      <c r="V184" s="107">
        <v>6.8000000000000005E-2</v>
      </c>
      <c r="W184" s="107">
        <v>0.45200000000000001</v>
      </c>
      <c r="X184" s="107"/>
      <c r="Y184" s="117">
        <f>AVERAGE(Table1422[[#This Row],[SNAP_2015]:[SNAP_2019]])</f>
        <v>0.21325</v>
      </c>
      <c r="Z184" s="107">
        <v>0.8</v>
      </c>
      <c r="AA184" s="107">
        <v>0.23300000000000001</v>
      </c>
      <c r="AB184" s="107">
        <v>0.111</v>
      </c>
      <c r="AC184" s="107">
        <v>0.25800000000000001</v>
      </c>
      <c r="AD184" s="107"/>
      <c r="AE184" s="115">
        <f>AVERAGE(Table1422[[#This Row],[Poverty_2015]:[Poverty_2019]])</f>
        <v>0.35050000000000003</v>
      </c>
      <c r="AF184" s="109" t="s">
        <v>483</v>
      </c>
      <c r="AG184" s="109">
        <v>8.900000000000001E-2</v>
      </c>
      <c r="AH184" s="109">
        <v>0.42700000000000005</v>
      </c>
      <c r="AI184" s="109">
        <v>0.26899999999999996</v>
      </c>
      <c r="AJ184" s="109"/>
      <c r="AK184" s="114">
        <f>AVERAGE(Table1422[[#This Row],[Full Time Employment_2015]:[Full Time Employment_2019]])</f>
        <v>0.26166666666666666</v>
      </c>
      <c r="AL184" s="100"/>
      <c r="AM184" s="2" t="s">
        <v>515</v>
      </c>
    </row>
    <row r="185" spans="1:39" x14ac:dyDescent="0.25">
      <c r="A185" s="56" t="s">
        <v>286</v>
      </c>
      <c r="B185" s="105" t="s">
        <v>184</v>
      </c>
      <c r="C185" s="98" t="s">
        <v>184</v>
      </c>
      <c r="D185" s="105">
        <v>14500</v>
      </c>
      <c r="E185" s="98">
        <v>6250</v>
      </c>
      <c r="F185" s="98"/>
      <c r="G185" s="111">
        <f>AVERAGE(Table1422[[#This Row],[IQ1_2015]:[IQ1_2019]])</f>
        <v>10375</v>
      </c>
      <c r="H185" s="100" t="s">
        <v>184</v>
      </c>
      <c r="I185" s="100" t="s">
        <v>184</v>
      </c>
      <c r="J185" s="100">
        <v>23300</v>
      </c>
      <c r="K185" s="100">
        <v>11250</v>
      </c>
      <c r="L185" s="100"/>
      <c r="M185" s="111">
        <f>AVERAGE(Table1422[[#This Row],[IQ2_2015]:[IQ2_2019]])</f>
        <v>17275</v>
      </c>
      <c r="N185" s="100" t="s">
        <v>184</v>
      </c>
      <c r="O185" s="100" t="s">
        <v>184</v>
      </c>
      <c r="P185" s="100">
        <v>50500</v>
      </c>
      <c r="Q185" s="100">
        <v>16250</v>
      </c>
      <c r="R185" s="100"/>
      <c r="S185" s="116">
        <f>AVERAGE(Table1422[[#This Row],[IQ3_2015]:[IQ3_2019]])</f>
        <v>33375</v>
      </c>
      <c r="T185" s="107">
        <v>0</v>
      </c>
      <c r="U185" s="107">
        <v>0</v>
      </c>
      <c r="V185" s="107">
        <v>0.38200000000000001</v>
      </c>
      <c r="W185" s="107">
        <v>0.8</v>
      </c>
      <c r="X185" s="107"/>
      <c r="Y185" s="117">
        <f>AVERAGE(Table1422[[#This Row],[SNAP_2015]:[SNAP_2019]])</f>
        <v>0.29549999999999998</v>
      </c>
      <c r="Z185" s="107">
        <v>0</v>
      </c>
      <c r="AA185" s="107">
        <v>0.66700000000000004</v>
      </c>
      <c r="AB185" s="107">
        <v>0.29399999999999998</v>
      </c>
      <c r="AC185" s="107">
        <v>0.4</v>
      </c>
      <c r="AD185" s="107"/>
      <c r="AE185" s="115">
        <f>AVERAGE(Table1422[[#This Row],[Poverty_2015]:[Poverty_2019]])</f>
        <v>0.34025000000000005</v>
      </c>
      <c r="AF185" s="109">
        <v>0</v>
      </c>
      <c r="AG185" s="109" t="s">
        <v>483</v>
      </c>
      <c r="AH185" s="109">
        <v>0.49</v>
      </c>
      <c r="AI185" s="109">
        <v>0</v>
      </c>
      <c r="AJ185" s="109"/>
      <c r="AK185" s="114">
        <f>AVERAGE(Table1422[[#This Row],[Full Time Employment_2015]:[Full Time Employment_2019]])</f>
        <v>0.16333333333333333</v>
      </c>
      <c r="AL185" s="100"/>
      <c r="AM185" s="2" t="s">
        <v>507</v>
      </c>
    </row>
    <row r="186" spans="1:39" x14ac:dyDescent="0.25">
      <c r="A186" s="56" t="s">
        <v>285</v>
      </c>
      <c r="B186" s="105" t="s">
        <v>184</v>
      </c>
      <c r="C186" s="98" t="s">
        <v>184</v>
      </c>
      <c r="D186" s="105" t="s">
        <v>184</v>
      </c>
      <c r="E186" s="98" t="s">
        <v>184</v>
      </c>
      <c r="F186" s="98"/>
      <c r="G186" s="111" t="e">
        <f>AVERAGE(Table1422[[#This Row],[IQ1_2015]:[IQ1_2019]])</f>
        <v>#DIV/0!</v>
      </c>
      <c r="H186" s="100" t="s">
        <v>184</v>
      </c>
      <c r="I186" s="100" t="s">
        <v>184</v>
      </c>
      <c r="J186" s="100" t="s">
        <v>184</v>
      </c>
      <c r="K186" s="100" t="s">
        <v>184</v>
      </c>
      <c r="L186" s="100"/>
      <c r="M186" s="111" t="e">
        <f>AVERAGE(Table1422[[#This Row],[IQ2_2015]:[IQ2_2019]])</f>
        <v>#DIV/0!</v>
      </c>
      <c r="N186" s="100" t="s">
        <v>184</v>
      </c>
      <c r="O186" s="100" t="s">
        <v>184</v>
      </c>
      <c r="P186" s="100" t="s">
        <v>184</v>
      </c>
      <c r="Q186" s="100" t="s">
        <v>184</v>
      </c>
      <c r="R186" s="100"/>
      <c r="S186" s="116" t="e">
        <f>AVERAGE(Table1422[[#This Row],[IQ3_2015]:[IQ3_2019]])</f>
        <v>#DIV/0!</v>
      </c>
      <c r="T186" s="107" t="s">
        <v>483</v>
      </c>
      <c r="U186" s="107" t="s">
        <v>483</v>
      </c>
      <c r="V186" s="107">
        <v>0.5</v>
      </c>
      <c r="W186" s="107">
        <v>0</v>
      </c>
      <c r="X186" s="107"/>
      <c r="Y186" s="117">
        <f>AVERAGE(Table1422[[#This Row],[SNAP_2015]:[SNAP_2019]])</f>
        <v>0.25</v>
      </c>
      <c r="Z186" s="107" t="s">
        <v>483</v>
      </c>
      <c r="AA186" s="107" t="s">
        <v>483</v>
      </c>
      <c r="AB186" s="107">
        <v>0.5</v>
      </c>
      <c r="AC186" s="107">
        <v>0</v>
      </c>
      <c r="AD186" s="107"/>
      <c r="AE186" s="115">
        <f>AVERAGE(Table1422[[#This Row],[Poverty_2015]:[Poverty_2019]])</f>
        <v>0.25</v>
      </c>
      <c r="AF186" s="109" t="s">
        <v>483</v>
      </c>
      <c r="AG186" s="109" t="s">
        <v>483</v>
      </c>
      <c r="AH186" s="109">
        <v>0.55600000000000005</v>
      </c>
      <c r="AI186" s="109">
        <v>1</v>
      </c>
      <c r="AJ186" s="109"/>
      <c r="AK186" s="114">
        <f>AVERAGE(Table1422[[#This Row],[Full Time Employment_2015]:[Full Time Employment_2019]])</f>
        <v>0.77800000000000002</v>
      </c>
      <c r="AL186" s="100"/>
      <c r="AM186" s="2" t="s">
        <v>507</v>
      </c>
    </row>
    <row r="187" spans="1:39" x14ac:dyDescent="0.25">
      <c r="A187" s="56" t="s">
        <v>284</v>
      </c>
      <c r="B187" s="105" t="s">
        <v>184</v>
      </c>
      <c r="C187" s="98" t="s">
        <v>184</v>
      </c>
      <c r="D187" s="105" t="s">
        <v>184</v>
      </c>
      <c r="E187" s="98" t="s">
        <v>184</v>
      </c>
      <c r="F187" s="98"/>
      <c r="G187" s="111" t="e">
        <f>AVERAGE(Table1422[[#This Row],[IQ1_2015]:[IQ1_2019]])</f>
        <v>#DIV/0!</v>
      </c>
      <c r="H187" s="100" t="s">
        <v>184</v>
      </c>
      <c r="I187" s="100" t="s">
        <v>184</v>
      </c>
      <c r="J187" s="100" t="s">
        <v>184</v>
      </c>
      <c r="K187" s="100" t="s">
        <v>184</v>
      </c>
      <c r="L187" s="100"/>
      <c r="M187" s="111" t="e">
        <f>AVERAGE(Table1422[[#This Row],[IQ2_2015]:[IQ2_2019]])</f>
        <v>#DIV/0!</v>
      </c>
      <c r="N187" s="100" t="s">
        <v>184</v>
      </c>
      <c r="O187" s="100" t="s">
        <v>184</v>
      </c>
      <c r="P187" s="100" t="s">
        <v>184</v>
      </c>
      <c r="Q187" s="100" t="s">
        <v>184</v>
      </c>
      <c r="R187" s="100"/>
      <c r="S187" s="116" t="e">
        <f>AVERAGE(Table1422[[#This Row],[IQ3_2015]:[IQ3_2019]])</f>
        <v>#DIV/0!</v>
      </c>
      <c r="T187" s="107">
        <v>0</v>
      </c>
      <c r="U187" s="107" t="s">
        <v>483</v>
      </c>
      <c r="V187" s="107" t="s">
        <v>483</v>
      </c>
      <c r="W187" s="107" t="s">
        <v>483</v>
      </c>
      <c r="X187" s="107"/>
      <c r="Y187" s="117">
        <f>AVERAGE(Table1422[[#This Row],[SNAP_2015]:[SNAP_2019]])</f>
        <v>0</v>
      </c>
      <c r="Z187" s="107">
        <v>0</v>
      </c>
      <c r="AA187" s="107" t="s">
        <v>483</v>
      </c>
      <c r="AB187" s="107" t="s">
        <v>483</v>
      </c>
      <c r="AC187" s="107" t="s">
        <v>483</v>
      </c>
      <c r="AD187" s="107"/>
      <c r="AE187" s="115">
        <f>AVERAGE(Table1422[[#This Row],[Poverty_2015]:[Poverty_2019]])</f>
        <v>0</v>
      </c>
      <c r="AF187" s="109">
        <v>0.33299999999999996</v>
      </c>
      <c r="AG187" s="109" t="s">
        <v>483</v>
      </c>
      <c r="AH187" s="109" t="s">
        <v>483</v>
      </c>
      <c r="AI187" s="109" t="s">
        <v>483</v>
      </c>
      <c r="AJ187" s="109"/>
      <c r="AK187" s="114">
        <f>AVERAGE(Table1422[[#This Row],[Full Time Employment_2015]:[Full Time Employment_2019]])</f>
        <v>0.33299999999999996</v>
      </c>
      <c r="AL187" s="100"/>
      <c r="AM187" s="2" t="s">
        <v>507</v>
      </c>
    </row>
    <row r="188" spans="1:39" x14ac:dyDescent="0.25">
      <c r="A188" s="56" t="s">
        <v>283</v>
      </c>
      <c r="B188" s="105" t="s">
        <v>206</v>
      </c>
      <c r="C188" s="98" t="s">
        <v>184</v>
      </c>
      <c r="D188" s="105" t="s">
        <v>184</v>
      </c>
      <c r="E188" s="98" t="s">
        <v>184</v>
      </c>
      <c r="F188" s="98"/>
      <c r="G188" s="111" t="e">
        <f>AVERAGE(Table1422[[#This Row],[IQ1_2015]:[IQ1_2019]])</f>
        <v>#DIV/0!</v>
      </c>
      <c r="H188" s="100" t="s">
        <v>206</v>
      </c>
      <c r="I188" s="100" t="s">
        <v>184</v>
      </c>
      <c r="J188" s="100" t="s">
        <v>184</v>
      </c>
      <c r="K188" s="100" t="s">
        <v>184</v>
      </c>
      <c r="L188" s="100"/>
      <c r="M188" s="111" t="e">
        <f>AVERAGE(Table1422[[#This Row],[IQ2_2015]:[IQ2_2019]])</f>
        <v>#DIV/0!</v>
      </c>
      <c r="N188" s="100" t="s">
        <v>206</v>
      </c>
      <c r="O188" s="100" t="s">
        <v>184</v>
      </c>
      <c r="P188" s="100" t="s">
        <v>184</v>
      </c>
      <c r="Q188" s="100" t="s">
        <v>184</v>
      </c>
      <c r="R188" s="100"/>
      <c r="S188" s="116" t="e">
        <f>AVERAGE(Table1422[[#This Row],[IQ3_2015]:[IQ3_2019]])</f>
        <v>#DIV/0!</v>
      </c>
      <c r="T188" s="107">
        <v>0.60699999999999998</v>
      </c>
      <c r="U188" s="107">
        <v>0</v>
      </c>
      <c r="V188" s="107" t="s">
        <v>483</v>
      </c>
      <c r="W188" s="107">
        <v>0</v>
      </c>
      <c r="X188" s="107"/>
      <c r="Y188" s="117">
        <f>AVERAGE(Table1422[[#This Row],[SNAP_2015]:[SNAP_2019]])</f>
        <v>0.20233333333333334</v>
      </c>
      <c r="Z188" s="107">
        <v>0.31</v>
      </c>
      <c r="AA188" s="107">
        <v>0</v>
      </c>
      <c r="AB188" s="107" t="s">
        <v>483</v>
      </c>
      <c r="AC188" s="107">
        <v>0</v>
      </c>
      <c r="AD188" s="107"/>
      <c r="AE188" s="115">
        <f>AVERAGE(Table1422[[#This Row],[Poverty_2015]:[Poverty_2019]])</f>
        <v>0.10333333333333333</v>
      </c>
      <c r="AF188" s="109">
        <v>0.121</v>
      </c>
      <c r="AG188" s="109">
        <v>0.35700000000000004</v>
      </c>
      <c r="AH188" s="109">
        <v>0.52800000000000002</v>
      </c>
      <c r="AI188" s="109">
        <v>0.26300000000000001</v>
      </c>
      <c r="AJ188" s="109"/>
      <c r="AK188" s="114">
        <f>AVERAGE(Table1422[[#This Row],[Full Time Employment_2015]:[Full Time Employment_2019]])</f>
        <v>0.31725000000000003</v>
      </c>
      <c r="AL188" s="100"/>
      <c r="AM188" s="2" t="s">
        <v>507</v>
      </c>
    </row>
    <row r="189" spans="1:39" x14ac:dyDescent="0.25">
      <c r="A189" s="56" t="s">
        <v>282</v>
      </c>
      <c r="B189" s="105" t="s">
        <v>184</v>
      </c>
      <c r="C189" s="98">
        <v>13111</v>
      </c>
      <c r="D189" s="105" t="s">
        <v>184</v>
      </c>
      <c r="E189" s="98">
        <v>11600</v>
      </c>
      <c r="F189" s="98"/>
      <c r="G189" s="111">
        <f>AVERAGE(Table1422[[#This Row],[IQ1_2015]:[IQ1_2019]])</f>
        <v>12355.5</v>
      </c>
      <c r="H189" s="100" t="s">
        <v>184</v>
      </c>
      <c r="I189" s="100">
        <v>19750</v>
      </c>
      <c r="J189" s="100" t="s">
        <v>184</v>
      </c>
      <c r="K189" s="100">
        <v>26700</v>
      </c>
      <c r="L189" s="100"/>
      <c r="M189" s="111">
        <f>AVERAGE(Table1422[[#This Row],[IQ2_2015]:[IQ2_2019]])</f>
        <v>23225</v>
      </c>
      <c r="N189" s="100" t="s">
        <v>184</v>
      </c>
      <c r="O189" s="100">
        <v>34500</v>
      </c>
      <c r="P189" s="100" t="s">
        <v>184</v>
      </c>
      <c r="Q189" s="100">
        <v>39500</v>
      </c>
      <c r="R189" s="100"/>
      <c r="S189" s="116">
        <f>AVERAGE(Table1422[[#This Row],[IQ3_2015]:[IQ3_2019]])</f>
        <v>37000</v>
      </c>
      <c r="T189" s="107">
        <v>0</v>
      </c>
      <c r="U189" s="107">
        <v>0.67099999999999993</v>
      </c>
      <c r="V189" s="107">
        <v>0</v>
      </c>
      <c r="W189" s="107">
        <v>0.57700000000000007</v>
      </c>
      <c r="X189" s="107"/>
      <c r="Y189" s="117">
        <f>AVERAGE(Table1422[[#This Row],[SNAP_2015]:[SNAP_2019]])</f>
        <v>0.312</v>
      </c>
      <c r="Z189" s="107">
        <v>0</v>
      </c>
      <c r="AA189" s="107">
        <v>0.35499999999999998</v>
      </c>
      <c r="AB189" s="107">
        <v>0</v>
      </c>
      <c r="AC189" s="107">
        <v>0.42299999999999999</v>
      </c>
      <c r="AD189" s="107"/>
      <c r="AE189" s="115">
        <f>AVERAGE(Table1422[[#This Row],[Poverty_2015]:[Poverty_2019]])</f>
        <v>0.19450000000000001</v>
      </c>
      <c r="AF189" s="109">
        <v>0</v>
      </c>
      <c r="AG189" s="109">
        <v>9.1999999999999998E-2</v>
      </c>
      <c r="AH189" s="109">
        <v>0.49</v>
      </c>
      <c r="AI189" s="109">
        <v>0.155</v>
      </c>
      <c r="AJ189" s="109"/>
      <c r="AK189" s="114">
        <f>AVERAGE(Table1422[[#This Row],[Full Time Employment_2015]:[Full Time Employment_2019]])</f>
        <v>0.18425</v>
      </c>
      <c r="AL189" s="100">
        <v>156</v>
      </c>
      <c r="AM189" s="2" t="s">
        <v>528</v>
      </c>
    </row>
    <row r="190" spans="1:39" x14ac:dyDescent="0.25">
      <c r="A190" s="56" t="s">
        <v>281</v>
      </c>
      <c r="B190" s="105" t="s">
        <v>184</v>
      </c>
      <c r="C190" s="98" t="s">
        <v>184</v>
      </c>
      <c r="D190" s="105">
        <v>13500</v>
      </c>
      <c r="E190" s="98" t="s">
        <v>184</v>
      </c>
      <c r="F190" s="98"/>
      <c r="G190" s="111">
        <f>AVERAGE(Table1422[[#This Row],[IQ1_2015]:[IQ1_2019]])</f>
        <v>13500</v>
      </c>
      <c r="H190" s="100" t="s">
        <v>184</v>
      </c>
      <c r="I190" s="100" t="s">
        <v>184</v>
      </c>
      <c r="J190" s="100">
        <v>27333</v>
      </c>
      <c r="K190" s="100" t="s">
        <v>184</v>
      </c>
      <c r="L190" s="100"/>
      <c r="M190" s="111">
        <f>AVERAGE(Table1422[[#This Row],[IQ2_2015]:[IQ2_2019]])</f>
        <v>27333</v>
      </c>
      <c r="N190" s="100" t="s">
        <v>184</v>
      </c>
      <c r="O190" s="100" t="s">
        <v>184</v>
      </c>
      <c r="P190" s="100">
        <v>39250</v>
      </c>
      <c r="Q190" s="100" t="s">
        <v>184</v>
      </c>
      <c r="R190" s="100"/>
      <c r="S190" s="116">
        <f>AVERAGE(Table1422[[#This Row],[IQ3_2015]:[IQ3_2019]])</f>
        <v>39250</v>
      </c>
      <c r="T190" s="107">
        <v>0</v>
      </c>
      <c r="U190" s="107" t="s">
        <v>483</v>
      </c>
      <c r="V190" s="107">
        <v>0.64599999999999991</v>
      </c>
      <c r="W190" s="107">
        <v>0</v>
      </c>
      <c r="X190" s="107"/>
      <c r="Y190" s="117">
        <f>AVERAGE(Table1422[[#This Row],[SNAP_2015]:[SNAP_2019]])</f>
        <v>0.21533333333333329</v>
      </c>
      <c r="Z190" s="107">
        <v>0.152</v>
      </c>
      <c r="AA190" s="107" t="s">
        <v>483</v>
      </c>
      <c r="AB190" s="107">
        <v>0.39200000000000002</v>
      </c>
      <c r="AC190" s="107">
        <v>1</v>
      </c>
      <c r="AD190" s="107"/>
      <c r="AE190" s="115">
        <f>AVERAGE(Table1422[[#This Row],[Poverty_2015]:[Poverty_2019]])</f>
        <v>0.51466666666666672</v>
      </c>
      <c r="AF190" s="109">
        <v>0.23499999999999999</v>
      </c>
      <c r="AG190" s="109" t="s">
        <v>483</v>
      </c>
      <c r="AH190" s="109">
        <v>0.433</v>
      </c>
      <c r="AI190" s="109">
        <v>1</v>
      </c>
      <c r="AJ190" s="109"/>
      <c r="AK190" s="114">
        <f>AVERAGE(Table1422[[#This Row],[Full Time Employment_2015]:[Full Time Employment_2019]])</f>
        <v>0.55599999999999994</v>
      </c>
      <c r="AL190" s="100"/>
      <c r="AM190" s="2" t="s">
        <v>507</v>
      </c>
    </row>
    <row r="191" spans="1:39" x14ac:dyDescent="0.25">
      <c r="A191" s="56" t="s">
        <v>117</v>
      </c>
      <c r="B191" s="105">
        <v>25500</v>
      </c>
      <c r="C191" s="98">
        <v>31800</v>
      </c>
      <c r="D191" s="105" t="s">
        <v>184</v>
      </c>
      <c r="E191" s="98">
        <v>33500</v>
      </c>
      <c r="F191" s="98"/>
      <c r="G191" s="111">
        <f>AVERAGE(Table1422[[#This Row],[IQ1_2015]:[IQ1_2019]])</f>
        <v>30266.666666666668</v>
      </c>
      <c r="H191" s="100">
        <v>57000</v>
      </c>
      <c r="I191" s="100">
        <v>43000</v>
      </c>
      <c r="J191" s="100" t="s">
        <v>184</v>
      </c>
      <c r="K191" s="100">
        <v>42500</v>
      </c>
      <c r="L191" s="100"/>
      <c r="M191" s="111">
        <f>AVERAGE(Table1422[[#This Row],[IQ2_2015]:[IQ2_2019]])</f>
        <v>47500</v>
      </c>
      <c r="N191" s="100">
        <v>74500</v>
      </c>
      <c r="O191" s="100">
        <v>63500</v>
      </c>
      <c r="P191" s="100" t="s">
        <v>184</v>
      </c>
      <c r="Q191" s="100">
        <v>66250</v>
      </c>
      <c r="R191" s="100"/>
      <c r="S191" s="116">
        <f>AVERAGE(Table1422[[#This Row],[IQ3_2015]:[IQ3_2019]])</f>
        <v>68083.333333333328</v>
      </c>
      <c r="T191" s="107">
        <v>0.48399999999999999</v>
      </c>
      <c r="U191" s="107">
        <v>0</v>
      </c>
      <c r="V191" s="107">
        <v>0</v>
      </c>
      <c r="W191" s="107" t="s">
        <v>483</v>
      </c>
      <c r="X191" s="107"/>
      <c r="Y191" s="117">
        <f>AVERAGE(Table1422[[#This Row],[SNAP_2015]:[SNAP_2019]])</f>
        <v>0.16133333333333333</v>
      </c>
      <c r="Z191" s="107">
        <v>0.21899999999999997</v>
      </c>
      <c r="AA191" s="107">
        <v>0.158</v>
      </c>
      <c r="AB191" s="107">
        <v>1</v>
      </c>
      <c r="AC191" s="107" t="s">
        <v>483</v>
      </c>
      <c r="AD191" s="107"/>
      <c r="AE191" s="115">
        <f>AVERAGE(Table1422[[#This Row],[Poverty_2015]:[Poverty_2019]])</f>
        <v>0.45900000000000002</v>
      </c>
      <c r="AF191" s="109">
        <v>0.25600000000000001</v>
      </c>
      <c r="AG191" s="109">
        <v>0.38500000000000001</v>
      </c>
      <c r="AH191" s="109">
        <v>0.42799999999999999</v>
      </c>
      <c r="AI191" s="109">
        <v>0.46200000000000002</v>
      </c>
      <c r="AJ191" s="109"/>
      <c r="AK191" s="114">
        <f>AVERAGE(Table1422[[#This Row],[Full Time Employment_2015]:[Full Time Employment_2019]])</f>
        <v>0.38274999999999998</v>
      </c>
      <c r="AL191" s="100"/>
      <c r="AM191" s="2" t="s">
        <v>507</v>
      </c>
    </row>
    <row r="192" spans="1:39" x14ac:dyDescent="0.25">
      <c r="A192" s="56" t="s">
        <v>280</v>
      </c>
      <c r="B192" s="105">
        <v>41150</v>
      </c>
      <c r="C192" s="98">
        <v>17750</v>
      </c>
      <c r="D192" s="105" t="s">
        <v>184</v>
      </c>
      <c r="E192" s="98">
        <v>21688</v>
      </c>
      <c r="F192" s="98"/>
      <c r="G192" s="111">
        <f>AVERAGE(Table1422[[#This Row],[IQ1_2015]:[IQ1_2019]])</f>
        <v>26862.666666666668</v>
      </c>
      <c r="H192" s="100">
        <v>65429</v>
      </c>
      <c r="I192" s="100">
        <v>29300</v>
      </c>
      <c r="J192" s="100" t="s">
        <v>184</v>
      </c>
      <c r="K192" s="100">
        <v>34083</v>
      </c>
      <c r="L192" s="100"/>
      <c r="M192" s="111">
        <f>AVERAGE(Table1422[[#This Row],[IQ2_2015]:[IQ2_2019]])</f>
        <v>42937.333333333336</v>
      </c>
      <c r="N192" s="100">
        <v>92417</v>
      </c>
      <c r="O192" s="100">
        <v>50333</v>
      </c>
      <c r="P192" s="100" t="s">
        <v>184</v>
      </c>
      <c r="Q192" s="100">
        <v>50125</v>
      </c>
      <c r="R192" s="100"/>
      <c r="S192" s="116">
        <f>AVERAGE(Table1422[[#This Row],[IQ3_2015]:[IQ3_2019]])</f>
        <v>64291.666666666664</v>
      </c>
      <c r="T192" s="107">
        <v>0.57299999999999995</v>
      </c>
      <c r="U192" s="107">
        <v>0.46</v>
      </c>
      <c r="V192" s="107">
        <v>0</v>
      </c>
      <c r="W192" s="107">
        <v>0.10300000000000001</v>
      </c>
      <c r="X192" s="107"/>
      <c r="Y192" s="117">
        <f>AVERAGE(Table1422[[#This Row],[SNAP_2015]:[SNAP_2019]])</f>
        <v>0.28399999999999997</v>
      </c>
      <c r="Z192" s="107">
        <v>0.23199999999999998</v>
      </c>
      <c r="AA192" s="107">
        <v>0.23699999999999999</v>
      </c>
      <c r="AB192" s="107">
        <v>7.9000000000000001E-2</v>
      </c>
      <c r="AC192" s="107">
        <v>0.17199999999999999</v>
      </c>
      <c r="AD192" s="107"/>
      <c r="AE192" s="115">
        <f>AVERAGE(Table1422[[#This Row],[Poverty_2015]:[Poverty_2019]])</f>
        <v>0.18</v>
      </c>
      <c r="AF192" s="109">
        <v>0.13</v>
      </c>
      <c r="AG192" s="109">
        <v>0.36799999999999999</v>
      </c>
      <c r="AH192" s="109">
        <v>0.41</v>
      </c>
      <c r="AI192" s="109">
        <v>0.377</v>
      </c>
      <c r="AJ192" s="109"/>
      <c r="AK192" s="114">
        <f>AVERAGE(Table1422[[#This Row],[Full Time Employment_2015]:[Full Time Employment_2019]])</f>
        <v>0.32124999999999998</v>
      </c>
      <c r="AL192" s="100">
        <v>80</v>
      </c>
      <c r="AM192" s="2" t="s">
        <v>505</v>
      </c>
    </row>
    <row r="193" spans="1:39" x14ac:dyDescent="0.25">
      <c r="A193" s="56" t="s">
        <v>279</v>
      </c>
      <c r="B193" s="105">
        <v>31333</v>
      </c>
      <c r="C193" s="98">
        <v>18750</v>
      </c>
      <c r="D193" s="105">
        <v>19750</v>
      </c>
      <c r="E193" s="98">
        <v>13833</v>
      </c>
      <c r="F193" s="98"/>
      <c r="G193" s="111">
        <f>AVERAGE(Table1422[[#This Row],[IQ1_2015]:[IQ1_2019]])</f>
        <v>20916.5</v>
      </c>
      <c r="H193" s="100">
        <v>44000</v>
      </c>
      <c r="I193" s="100">
        <v>28250</v>
      </c>
      <c r="J193" s="100">
        <v>45500</v>
      </c>
      <c r="K193" s="100">
        <v>27100</v>
      </c>
      <c r="L193" s="100"/>
      <c r="M193" s="111">
        <f>AVERAGE(Table1422[[#This Row],[IQ2_2015]:[IQ2_2019]])</f>
        <v>36212.5</v>
      </c>
      <c r="N193" s="100">
        <v>67000</v>
      </c>
      <c r="O193" s="100">
        <v>36667</v>
      </c>
      <c r="P193" s="100">
        <v>62750</v>
      </c>
      <c r="Q193" s="100">
        <v>38000</v>
      </c>
      <c r="R193" s="100"/>
      <c r="S193" s="116">
        <f>AVERAGE(Table1422[[#This Row],[IQ3_2015]:[IQ3_2019]])</f>
        <v>51104.25</v>
      </c>
      <c r="T193" s="107">
        <v>0</v>
      </c>
      <c r="U193" s="107">
        <v>0.58799999999999997</v>
      </c>
      <c r="V193" s="107">
        <v>0.47899999999999998</v>
      </c>
      <c r="W193" s="107">
        <v>0</v>
      </c>
      <c r="X193" s="107"/>
      <c r="Y193" s="117">
        <f>AVERAGE(Table1422[[#This Row],[SNAP_2015]:[SNAP_2019]])</f>
        <v>0.26674999999999999</v>
      </c>
      <c r="Z193" s="107">
        <v>0</v>
      </c>
      <c r="AA193" s="107">
        <v>0.33799999999999997</v>
      </c>
      <c r="AB193" s="107">
        <v>0.22500000000000001</v>
      </c>
      <c r="AC193" s="107">
        <v>5.7000000000000002E-2</v>
      </c>
      <c r="AD193" s="107"/>
      <c r="AE193" s="115">
        <f>AVERAGE(Table1422[[#This Row],[Poverty_2015]:[Poverty_2019]])</f>
        <v>0.155</v>
      </c>
      <c r="AF193" s="109">
        <v>0.2</v>
      </c>
      <c r="AG193" s="109">
        <v>0.18600000000000003</v>
      </c>
      <c r="AH193" s="109">
        <v>0.42100000000000004</v>
      </c>
      <c r="AI193" s="109">
        <v>0.20399999999999999</v>
      </c>
      <c r="AJ193" s="109"/>
      <c r="AK193" s="114">
        <f>AVERAGE(Table1422[[#This Row],[Full Time Employment_2015]:[Full Time Employment_2019]])</f>
        <v>0.25275000000000003</v>
      </c>
      <c r="AL193" s="140">
        <v>75</v>
      </c>
      <c r="AM193" s="2" t="s">
        <v>505</v>
      </c>
    </row>
    <row r="194" spans="1:39" x14ac:dyDescent="0.25">
      <c r="A194" s="56" t="s">
        <v>278</v>
      </c>
      <c r="B194" s="105">
        <v>17944</v>
      </c>
      <c r="C194" s="98" t="s">
        <v>184</v>
      </c>
      <c r="D194" s="105">
        <v>33167</v>
      </c>
      <c r="E194" s="98" t="s">
        <v>184</v>
      </c>
      <c r="F194" s="98"/>
      <c r="G194" s="111">
        <f>AVERAGE(Table1422[[#This Row],[IQ1_2015]:[IQ1_2019]])</f>
        <v>25555.5</v>
      </c>
      <c r="H194" s="100">
        <v>28875</v>
      </c>
      <c r="I194" s="100" t="s">
        <v>184</v>
      </c>
      <c r="J194" s="100">
        <v>44000</v>
      </c>
      <c r="K194" s="100" t="s">
        <v>184</v>
      </c>
      <c r="L194" s="100"/>
      <c r="M194" s="111">
        <f>AVERAGE(Table1422[[#This Row],[IQ2_2015]:[IQ2_2019]])</f>
        <v>36437.5</v>
      </c>
      <c r="N194" s="100">
        <v>50500</v>
      </c>
      <c r="O194" s="100" t="s">
        <v>184</v>
      </c>
      <c r="P194" s="100">
        <v>62250</v>
      </c>
      <c r="Q194" s="100" t="s">
        <v>184</v>
      </c>
      <c r="R194" s="100"/>
      <c r="S194" s="116">
        <f>AVERAGE(Table1422[[#This Row],[IQ3_2015]:[IQ3_2019]])</f>
        <v>56375</v>
      </c>
      <c r="T194" s="107">
        <v>0.15</v>
      </c>
      <c r="U194" s="107">
        <v>0</v>
      </c>
      <c r="V194" s="107">
        <v>0.60199999999999998</v>
      </c>
      <c r="W194" s="107">
        <v>0.51300000000000001</v>
      </c>
      <c r="X194" s="107"/>
      <c r="Y194" s="117">
        <f>AVERAGE(Table1422[[#This Row],[SNAP_2015]:[SNAP_2019]])</f>
        <v>0.31625000000000003</v>
      </c>
      <c r="Z194" s="107">
        <v>0.13500000000000001</v>
      </c>
      <c r="AA194" s="107">
        <v>0</v>
      </c>
      <c r="AB194" s="107">
        <v>0.34899999999999998</v>
      </c>
      <c r="AC194" s="107">
        <v>0.23699999999999999</v>
      </c>
      <c r="AD194" s="107"/>
      <c r="AE194" s="115">
        <f>AVERAGE(Table1422[[#This Row],[Poverty_2015]:[Poverty_2019]])</f>
        <v>0.18024999999999999</v>
      </c>
      <c r="AF194" s="109">
        <v>0.4</v>
      </c>
      <c r="AG194" s="109" t="s">
        <v>483</v>
      </c>
      <c r="AH194" s="109">
        <v>0.83299999999999996</v>
      </c>
      <c r="AI194" s="109" t="s">
        <v>483</v>
      </c>
      <c r="AJ194" s="109"/>
      <c r="AK194" s="114">
        <f>AVERAGE(Table1422[[#This Row],[Full Time Employment_2015]:[Full Time Employment_2019]])</f>
        <v>0.61650000000000005</v>
      </c>
      <c r="AL194" s="100"/>
      <c r="AM194" s="2" t="s">
        <v>507</v>
      </c>
    </row>
    <row r="195" spans="1:39" x14ac:dyDescent="0.25">
      <c r="A195" s="56" t="s">
        <v>277</v>
      </c>
      <c r="B195" s="105">
        <v>25773</v>
      </c>
      <c r="C195" s="98">
        <v>26375</v>
      </c>
      <c r="D195" s="105">
        <v>18500</v>
      </c>
      <c r="E195" s="98">
        <v>24500</v>
      </c>
      <c r="F195" s="98"/>
      <c r="G195" s="111">
        <f>AVERAGE(Table1422[[#This Row],[IQ1_2015]:[IQ1_2019]])</f>
        <v>23787</v>
      </c>
      <c r="H195" s="100">
        <v>32375</v>
      </c>
      <c r="I195" s="100">
        <v>52611</v>
      </c>
      <c r="J195" s="100">
        <v>32429</v>
      </c>
      <c r="K195" s="100">
        <v>44625</v>
      </c>
      <c r="L195" s="100"/>
      <c r="M195" s="111">
        <f>AVERAGE(Table1422[[#This Row],[IQ2_2015]:[IQ2_2019]])</f>
        <v>40510</v>
      </c>
      <c r="N195" s="100">
        <v>50750</v>
      </c>
      <c r="O195" s="100">
        <v>66300</v>
      </c>
      <c r="P195" s="100">
        <v>50500</v>
      </c>
      <c r="Q195" s="100">
        <v>58250</v>
      </c>
      <c r="R195" s="100"/>
      <c r="S195" s="116">
        <f>AVERAGE(Table1422[[#This Row],[IQ3_2015]:[IQ3_2019]])</f>
        <v>56450</v>
      </c>
      <c r="T195" s="107">
        <v>0</v>
      </c>
      <c r="U195" s="107">
        <v>0.16</v>
      </c>
      <c r="V195" s="107" t="s">
        <v>483</v>
      </c>
      <c r="W195" s="107">
        <v>0.70599999999999996</v>
      </c>
      <c r="X195" s="107"/>
      <c r="Y195" s="117">
        <f>AVERAGE(Table1422[[#This Row],[SNAP_2015]:[SNAP_2019]])</f>
        <v>0.28866666666666668</v>
      </c>
      <c r="Z195" s="107">
        <v>0.121</v>
      </c>
      <c r="AA195" s="107">
        <v>0.122</v>
      </c>
      <c r="AB195" s="107" t="s">
        <v>483</v>
      </c>
      <c r="AC195" s="107">
        <v>0.38200000000000001</v>
      </c>
      <c r="AD195" s="107"/>
      <c r="AE195" s="115">
        <f>AVERAGE(Table1422[[#This Row],[Poverty_2015]:[Poverty_2019]])</f>
        <v>0.20833333333333334</v>
      </c>
      <c r="AF195" s="109">
        <v>0.52200000000000002</v>
      </c>
      <c r="AG195" s="109">
        <v>0.42799999999999999</v>
      </c>
      <c r="AH195" s="109">
        <v>0.18</v>
      </c>
      <c r="AI195" s="109">
        <v>0.47600000000000003</v>
      </c>
      <c r="AJ195" s="109"/>
      <c r="AK195" s="114">
        <f>AVERAGE(Table1422[[#This Row],[Full Time Employment_2015]:[Full Time Employment_2019]])</f>
        <v>0.40149999999999997</v>
      </c>
      <c r="AL195" s="100">
        <v>130</v>
      </c>
      <c r="AM195" s="2" t="s">
        <v>505</v>
      </c>
    </row>
    <row r="196" spans="1:39" x14ac:dyDescent="0.25">
      <c r="A196" s="56" t="s">
        <v>105</v>
      </c>
      <c r="B196" s="105">
        <v>25419</v>
      </c>
      <c r="C196" s="98">
        <v>24648</v>
      </c>
      <c r="D196" s="105">
        <v>15300</v>
      </c>
      <c r="E196" s="98">
        <v>25833</v>
      </c>
      <c r="F196" s="98"/>
      <c r="G196" s="111">
        <f>AVERAGE(Table1422[[#This Row],[IQ1_2015]:[IQ1_2019]])</f>
        <v>22800</v>
      </c>
      <c r="H196" s="100">
        <v>52016</v>
      </c>
      <c r="I196" s="100">
        <v>46457</v>
      </c>
      <c r="J196" s="100">
        <v>26722</v>
      </c>
      <c r="K196" s="100">
        <v>52742</v>
      </c>
      <c r="L196" s="100"/>
      <c r="M196" s="111">
        <f>AVERAGE(Table1422[[#This Row],[IQ2_2015]:[IQ2_2019]])</f>
        <v>44484.25</v>
      </c>
      <c r="N196" s="100">
        <v>75656</v>
      </c>
      <c r="O196" s="100">
        <v>76862</v>
      </c>
      <c r="P196" s="100">
        <v>38063</v>
      </c>
      <c r="Q196" s="100">
        <v>87000</v>
      </c>
      <c r="R196" s="100"/>
      <c r="S196" s="116">
        <f>AVERAGE(Table1422[[#This Row],[IQ3_2015]:[IQ3_2019]])</f>
        <v>69395.25</v>
      </c>
      <c r="T196" s="107">
        <v>0.12300000000000001</v>
      </c>
      <c r="U196" s="107">
        <v>0.121</v>
      </c>
      <c r="V196" s="107">
        <v>0.223</v>
      </c>
      <c r="W196" s="107">
        <v>0.10099999999999999</v>
      </c>
      <c r="X196" s="107"/>
      <c r="Y196" s="117">
        <f>AVERAGE(Table1422[[#This Row],[SNAP_2015]:[SNAP_2019]])</f>
        <v>0.14199999999999999</v>
      </c>
      <c r="Z196" s="107">
        <v>0.121</v>
      </c>
      <c r="AA196" s="107">
        <v>0.13100000000000001</v>
      </c>
      <c r="AB196" s="107">
        <v>0.16500000000000001</v>
      </c>
      <c r="AC196" s="107">
        <v>0.13800000000000001</v>
      </c>
      <c r="AD196" s="107"/>
      <c r="AE196" s="115">
        <f>AVERAGE(Table1422[[#This Row],[Poverty_2015]:[Poverty_2019]])</f>
        <v>0.13875000000000001</v>
      </c>
      <c r="AF196" s="109">
        <v>0.56700000000000006</v>
      </c>
      <c r="AG196" s="109">
        <v>0.52700000000000002</v>
      </c>
      <c r="AH196" s="109" t="s">
        <v>483</v>
      </c>
      <c r="AI196" s="109">
        <v>0.54700000000000004</v>
      </c>
      <c r="AJ196" s="109"/>
      <c r="AK196" s="114">
        <f>AVERAGE(Table1422[[#This Row],[Full Time Employment_2015]:[Full Time Employment_2019]])</f>
        <v>0.54700000000000004</v>
      </c>
      <c r="AL196" s="100"/>
      <c r="AM196" s="2" t="s">
        <v>507</v>
      </c>
    </row>
    <row r="197" spans="1:39" x14ac:dyDescent="0.25">
      <c r="A197" s="56" t="s">
        <v>276</v>
      </c>
      <c r="B197" s="105">
        <v>17000</v>
      </c>
      <c r="C197" s="98">
        <v>18000</v>
      </c>
      <c r="D197" s="105">
        <v>27389</v>
      </c>
      <c r="E197" s="98">
        <v>20000</v>
      </c>
      <c r="F197" s="98"/>
      <c r="G197" s="111">
        <f>AVERAGE(Table1422[[#This Row],[IQ1_2015]:[IQ1_2019]])</f>
        <v>20597.25</v>
      </c>
      <c r="H197" s="100">
        <v>21500</v>
      </c>
      <c r="I197" s="100">
        <v>24375</v>
      </c>
      <c r="J197" s="100">
        <v>49959</v>
      </c>
      <c r="K197" s="100">
        <v>26000</v>
      </c>
      <c r="L197" s="100"/>
      <c r="M197" s="111">
        <f>AVERAGE(Table1422[[#This Row],[IQ2_2015]:[IQ2_2019]])</f>
        <v>30458.5</v>
      </c>
      <c r="N197" s="100">
        <v>36250</v>
      </c>
      <c r="O197" s="100">
        <v>43750</v>
      </c>
      <c r="P197" s="100">
        <v>80783</v>
      </c>
      <c r="Q197" s="100">
        <v>41667</v>
      </c>
      <c r="R197" s="100"/>
      <c r="S197" s="116">
        <f>AVERAGE(Table1422[[#This Row],[IQ3_2015]:[IQ3_2019]])</f>
        <v>50612.5</v>
      </c>
      <c r="T197" s="107">
        <v>0.27699999999999997</v>
      </c>
      <c r="U197" s="107">
        <v>0.26700000000000002</v>
      </c>
      <c r="V197" s="107">
        <v>0.106</v>
      </c>
      <c r="W197" s="107">
        <v>0.26300000000000001</v>
      </c>
      <c r="X197" s="107"/>
      <c r="Y197" s="117">
        <f>AVERAGE(Table1422[[#This Row],[SNAP_2015]:[SNAP_2019]])</f>
        <v>0.22825000000000001</v>
      </c>
      <c r="Z197" s="107">
        <v>0.215</v>
      </c>
      <c r="AA197" s="107">
        <v>0.2</v>
      </c>
      <c r="AB197" s="107">
        <v>0.11199999999999999</v>
      </c>
      <c r="AC197" s="107">
        <v>0.22500000000000001</v>
      </c>
      <c r="AD197" s="107"/>
      <c r="AE197" s="115">
        <f>AVERAGE(Table1422[[#This Row],[Poverty_2015]:[Poverty_2019]])</f>
        <v>0.188</v>
      </c>
      <c r="AF197" s="109">
        <v>0.151</v>
      </c>
      <c r="AG197" s="109">
        <v>0.16500000000000001</v>
      </c>
      <c r="AH197" s="109">
        <v>0.40799999999999997</v>
      </c>
      <c r="AI197" s="109">
        <v>0.20899999999999999</v>
      </c>
      <c r="AJ197" s="109"/>
      <c r="AK197" s="114">
        <f>AVERAGE(Table1422[[#This Row],[Full Time Employment_2015]:[Full Time Employment_2019]])</f>
        <v>0.23324999999999999</v>
      </c>
      <c r="AL197" s="100"/>
      <c r="AM197" s="2" t="s">
        <v>507</v>
      </c>
    </row>
    <row r="198" spans="1:39" x14ac:dyDescent="0.25">
      <c r="A198" s="56" t="s">
        <v>275</v>
      </c>
      <c r="B198" s="105" t="s">
        <v>184</v>
      </c>
      <c r="C198" s="98" t="s">
        <v>184</v>
      </c>
      <c r="D198" s="105">
        <v>20050</v>
      </c>
      <c r="E198" s="98" t="s">
        <v>184</v>
      </c>
      <c r="F198" s="98"/>
      <c r="G198" s="111">
        <f>AVERAGE(Table1422[[#This Row],[IQ1_2015]:[IQ1_2019]])</f>
        <v>20050</v>
      </c>
      <c r="H198" s="100" t="s">
        <v>184</v>
      </c>
      <c r="I198" s="100" t="s">
        <v>184</v>
      </c>
      <c r="J198" s="100">
        <v>24429</v>
      </c>
      <c r="K198" s="100" t="s">
        <v>184</v>
      </c>
      <c r="L198" s="100"/>
      <c r="M198" s="111">
        <f>AVERAGE(Table1422[[#This Row],[IQ2_2015]:[IQ2_2019]])</f>
        <v>24429</v>
      </c>
      <c r="N198" s="100" t="s">
        <v>184</v>
      </c>
      <c r="O198" s="100" t="s">
        <v>184</v>
      </c>
      <c r="P198" s="100">
        <v>42000</v>
      </c>
      <c r="Q198" s="100" t="s">
        <v>184</v>
      </c>
      <c r="R198" s="100"/>
      <c r="S198" s="116">
        <f>AVERAGE(Table1422[[#This Row],[IQ3_2015]:[IQ3_2019]])</f>
        <v>42000</v>
      </c>
      <c r="T198" s="107">
        <v>0</v>
      </c>
      <c r="U198" s="107">
        <v>0</v>
      </c>
      <c r="V198" s="107">
        <v>0.30299999999999999</v>
      </c>
      <c r="W198" s="107">
        <v>0</v>
      </c>
      <c r="X198" s="107"/>
      <c r="Y198" s="117">
        <f>AVERAGE(Table1422[[#This Row],[SNAP_2015]:[SNAP_2019]])</f>
        <v>7.5749999999999998E-2</v>
      </c>
      <c r="Z198" s="107">
        <v>0</v>
      </c>
      <c r="AA198" s="107">
        <v>0</v>
      </c>
      <c r="AB198" s="107">
        <v>0.158</v>
      </c>
      <c r="AC198" s="107">
        <v>0</v>
      </c>
      <c r="AD198" s="107"/>
      <c r="AE198" s="115">
        <f>AVERAGE(Table1422[[#This Row],[Poverty_2015]:[Poverty_2019]])</f>
        <v>3.95E-2</v>
      </c>
      <c r="AF198" s="109">
        <v>0.68200000000000005</v>
      </c>
      <c r="AG198" s="109">
        <v>0.8</v>
      </c>
      <c r="AH198" s="109">
        <v>6.8000000000000005E-2</v>
      </c>
      <c r="AI198" s="109">
        <v>0</v>
      </c>
      <c r="AJ198" s="109"/>
      <c r="AK198" s="114">
        <f>AVERAGE(Table1422[[#This Row],[Full Time Employment_2015]:[Full Time Employment_2019]])</f>
        <v>0.38750000000000007</v>
      </c>
      <c r="AL198" s="100"/>
      <c r="AM198" s="2" t="s">
        <v>507</v>
      </c>
    </row>
    <row r="199" spans="1:39" x14ac:dyDescent="0.25">
      <c r="A199" s="56" t="s">
        <v>28</v>
      </c>
      <c r="B199" s="105">
        <v>8700</v>
      </c>
      <c r="C199" s="98">
        <v>9583</v>
      </c>
      <c r="D199" s="105" t="s">
        <v>184</v>
      </c>
      <c r="E199" s="98">
        <v>11800</v>
      </c>
      <c r="F199" s="98"/>
      <c r="G199" s="111">
        <f>AVERAGE(Table1422[[#This Row],[IQ1_2015]:[IQ1_2019]])</f>
        <v>10027.666666666666</v>
      </c>
      <c r="H199" s="100">
        <v>16357</v>
      </c>
      <c r="I199" s="100">
        <v>20625</v>
      </c>
      <c r="J199" s="100" t="s">
        <v>184</v>
      </c>
      <c r="K199" s="100">
        <v>30500</v>
      </c>
      <c r="L199" s="100"/>
      <c r="M199" s="111">
        <f>AVERAGE(Table1422[[#This Row],[IQ2_2015]:[IQ2_2019]])</f>
        <v>22494</v>
      </c>
      <c r="N199" s="100">
        <v>30500</v>
      </c>
      <c r="O199" s="100">
        <v>43500</v>
      </c>
      <c r="P199" s="100" t="s">
        <v>184</v>
      </c>
      <c r="Q199" s="100">
        <v>65900</v>
      </c>
      <c r="R199" s="100"/>
      <c r="S199" s="116">
        <f>AVERAGE(Table1422[[#This Row],[IQ3_2015]:[IQ3_2019]])</f>
        <v>46633.333333333336</v>
      </c>
      <c r="T199" s="107">
        <v>0.47600000000000003</v>
      </c>
      <c r="U199" s="107">
        <v>0.35600000000000004</v>
      </c>
      <c r="V199" s="107" t="s">
        <v>483</v>
      </c>
      <c r="W199" s="107">
        <v>0.28600000000000003</v>
      </c>
      <c r="X199" s="107"/>
      <c r="Y199" s="117">
        <f>AVERAGE(Table1422[[#This Row],[SNAP_2015]:[SNAP_2019]])</f>
        <v>0.3726666666666667</v>
      </c>
      <c r="Z199" s="107">
        <v>0.52400000000000002</v>
      </c>
      <c r="AA199" s="107">
        <v>0.37799999999999995</v>
      </c>
      <c r="AB199" s="107" t="s">
        <v>483</v>
      </c>
      <c r="AC199" s="107">
        <v>0.254</v>
      </c>
      <c r="AD199" s="107"/>
      <c r="AE199" s="115">
        <f>AVERAGE(Table1422[[#This Row],[Poverty_2015]:[Poverty_2019]])</f>
        <v>0.38533333333333331</v>
      </c>
      <c r="AF199" s="109">
        <v>0.13600000000000001</v>
      </c>
      <c r="AG199" s="109">
        <v>0.13</v>
      </c>
      <c r="AH199" s="109">
        <v>0.45700000000000002</v>
      </c>
      <c r="AI199" s="109">
        <v>0.27200000000000002</v>
      </c>
      <c r="AJ199" s="109"/>
      <c r="AK199" s="114">
        <f>AVERAGE(Table1422[[#This Row],[Full Time Employment_2015]:[Full Time Employment_2019]])</f>
        <v>0.24875000000000003</v>
      </c>
      <c r="AL199" s="100"/>
      <c r="AM199" s="2" t="s">
        <v>507</v>
      </c>
    </row>
    <row r="200" spans="1:39" x14ac:dyDescent="0.25">
      <c r="A200" s="56" t="s">
        <v>274</v>
      </c>
      <c r="B200" s="105" t="s">
        <v>184</v>
      </c>
      <c r="C200" s="98" t="s">
        <v>184</v>
      </c>
      <c r="D200" s="105">
        <v>10929</v>
      </c>
      <c r="E200" s="98" t="s">
        <v>184</v>
      </c>
      <c r="F200" s="98"/>
      <c r="G200" s="111">
        <f>AVERAGE(Table1422[[#This Row],[IQ1_2015]:[IQ1_2019]])</f>
        <v>10929</v>
      </c>
      <c r="H200" s="100" t="s">
        <v>184</v>
      </c>
      <c r="I200" s="100" t="s">
        <v>184</v>
      </c>
      <c r="J200" s="100">
        <v>21833</v>
      </c>
      <c r="K200" s="100" t="s">
        <v>184</v>
      </c>
      <c r="L200" s="100"/>
      <c r="M200" s="111">
        <f>AVERAGE(Table1422[[#This Row],[IQ2_2015]:[IQ2_2019]])</f>
        <v>21833</v>
      </c>
      <c r="N200" s="100" t="s">
        <v>184</v>
      </c>
      <c r="O200" s="100" t="s">
        <v>184</v>
      </c>
      <c r="P200" s="100">
        <v>45900</v>
      </c>
      <c r="Q200" s="100" t="s">
        <v>184</v>
      </c>
      <c r="R200" s="100"/>
      <c r="S200" s="116">
        <f>AVERAGE(Table1422[[#This Row],[IQ3_2015]:[IQ3_2019]])</f>
        <v>45900</v>
      </c>
      <c r="T200" s="107" t="s">
        <v>483</v>
      </c>
      <c r="U200" s="107" t="s">
        <v>483</v>
      </c>
      <c r="V200" s="107">
        <v>0.27899999999999997</v>
      </c>
      <c r="W200" s="107" t="s">
        <v>483</v>
      </c>
      <c r="X200" s="107"/>
      <c r="Y200" s="117">
        <f>AVERAGE(Table1422[[#This Row],[SNAP_2015]:[SNAP_2019]])</f>
        <v>0.27899999999999997</v>
      </c>
      <c r="Z200" s="107" t="s">
        <v>483</v>
      </c>
      <c r="AA200" s="107" t="s">
        <v>483</v>
      </c>
      <c r="AB200" s="107">
        <v>0.32600000000000001</v>
      </c>
      <c r="AC200" s="107" t="s">
        <v>483</v>
      </c>
      <c r="AD200" s="107"/>
      <c r="AE200" s="115">
        <f>AVERAGE(Table1422[[#This Row],[Poverty_2015]:[Poverty_2019]])</f>
        <v>0.32600000000000001</v>
      </c>
      <c r="AF200" s="109" t="s">
        <v>483</v>
      </c>
      <c r="AG200" s="109" t="s">
        <v>483</v>
      </c>
      <c r="AH200" s="109">
        <v>0.42200000000000004</v>
      </c>
      <c r="AI200" s="109" t="s">
        <v>483</v>
      </c>
      <c r="AJ200" s="109"/>
      <c r="AK200" s="114">
        <f>AVERAGE(Table1422[[#This Row],[Full Time Employment_2015]:[Full Time Employment_2019]])</f>
        <v>0.42200000000000004</v>
      </c>
      <c r="AL200" s="100"/>
      <c r="AM200" s="2" t="s">
        <v>507</v>
      </c>
    </row>
    <row r="201" spans="1:39" x14ac:dyDescent="0.25">
      <c r="A201" s="56" t="s">
        <v>92</v>
      </c>
      <c r="B201" s="105">
        <v>23600</v>
      </c>
      <c r="C201" s="98">
        <v>26214</v>
      </c>
      <c r="D201" s="105" t="s">
        <v>184</v>
      </c>
      <c r="E201" s="98">
        <v>24205</v>
      </c>
      <c r="F201" s="98"/>
      <c r="G201" s="111">
        <f>AVERAGE(Table1422[[#This Row],[IQ1_2015]:[IQ1_2019]])</f>
        <v>24673</v>
      </c>
      <c r="H201" s="100">
        <v>42200</v>
      </c>
      <c r="I201" s="100">
        <v>45900</v>
      </c>
      <c r="J201" s="100" t="s">
        <v>184</v>
      </c>
      <c r="K201" s="100">
        <v>41250</v>
      </c>
      <c r="L201" s="100"/>
      <c r="M201" s="111">
        <f>AVERAGE(Table1422[[#This Row],[IQ2_2015]:[IQ2_2019]])</f>
        <v>43116.666666666664</v>
      </c>
      <c r="N201" s="100">
        <v>70222</v>
      </c>
      <c r="O201" s="100">
        <v>69077</v>
      </c>
      <c r="P201" s="100" t="s">
        <v>184</v>
      </c>
      <c r="Q201" s="100">
        <v>69531</v>
      </c>
      <c r="R201" s="100"/>
      <c r="S201" s="116">
        <f>AVERAGE(Table1422[[#This Row],[IQ3_2015]:[IQ3_2019]])</f>
        <v>69610</v>
      </c>
      <c r="T201" s="107">
        <v>0.36299999999999999</v>
      </c>
      <c r="U201" s="107">
        <v>0.33899999999999997</v>
      </c>
      <c r="V201" s="107" t="s">
        <v>483</v>
      </c>
      <c r="W201" s="107">
        <v>0.34200000000000003</v>
      </c>
      <c r="X201" s="107"/>
      <c r="Y201" s="117">
        <f>AVERAGE(Table1422[[#This Row],[SNAP_2015]:[SNAP_2019]])</f>
        <v>0.34800000000000003</v>
      </c>
      <c r="Z201" s="107">
        <v>0.115</v>
      </c>
      <c r="AA201" s="107">
        <v>0.12</v>
      </c>
      <c r="AB201" s="107" t="s">
        <v>483</v>
      </c>
      <c r="AC201" s="107">
        <v>0.14199999999999999</v>
      </c>
      <c r="AD201" s="107"/>
      <c r="AE201" s="115">
        <f>AVERAGE(Table1422[[#This Row],[Poverty_2015]:[Poverty_2019]])</f>
        <v>0.12566666666666668</v>
      </c>
      <c r="AF201" s="109">
        <v>0.40600000000000003</v>
      </c>
      <c r="AG201" s="109">
        <v>0.44500000000000001</v>
      </c>
      <c r="AH201" s="109">
        <v>0.64599999999999991</v>
      </c>
      <c r="AI201" s="109">
        <v>0.44299999999999995</v>
      </c>
      <c r="AJ201" s="109"/>
      <c r="AK201" s="114">
        <f>AVERAGE(Table1422[[#This Row],[Full Time Employment_2015]:[Full Time Employment_2019]])</f>
        <v>0.48499999999999999</v>
      </c>
      <c r="AL201" s="140">
        <v>70</v>
      </c>
      <c r="AM201" s="2" t="s">
        <v>505</v>
      </c>
    </row>
    <row r="202" spans="1:39" x14ac:dyDescent="0.25">
      <c r="A202" s="56" t="s">
        <v>31</v>
      </c>
      <c r="B202" s="105">
        <v>16313</v>
      </c>
      <c r="C202" s="98">
        <v>17250</v>
      </c>
      <c r="D202" s="105">
        <v>24875</v>
      </c>
      <c r="E202" s="98">
        <v>9250</v>
      </c>
      <c r="F202" s="98"/>
      <c r="G202" s="111">
        <f>AVERAGE(Table1422[[#This Row],[IQ1_2015]:[IQ1_2019]])</f>
        <v>16922</v>
      </c>
      <c r="H202" s="100">
        <v>27125</v>
      </c>
      <c r="I202" s="100">
        <v>31300</v>
      </c>
      <c r="J202" s="100">
        <v>41333</v>
      </c>
      <c r="K202" s="100">
        <v>29500</v>
      </c>
      <c r="L202" s="100"/>
      <c r="M202" s="111">
        <f>AVERAGE(Table1422[[#This Row],[IQ2_2015]:[IQ2_2019]])</f>
        <v>32314.5</v>
      </c>
      <c r="N202" s="100">
        <v>38786</v>
      </c>
      <c r="O202" s="100">
        <v>39700</v>
      </c>
      <c r="P202" s="100">
        <v>69433</v>
      </c>
      <c r="Q202" s="100">
        <v>42286</v>
      </c>
      <c r="R202" s="100"/>
      <c r="S202" s="116">
        <f>AVERAGE(Table1422[[#This Row],[IQ3_2015]:[IQ3_2019]])</f>
        <v>47551.25</v>
      </c>
      <c r="T202" s="107">
        <v>0.29600000000000004</v>
      </c>
      <c r="U202" s="107">
        <v>0.26100000000000001</v>
      </c>
      <c r="V202" s="107">
        <v>0.309</v>
      </c>
      <c r="W202" s="107">
        <v>0.35399999999999998</v>
      </c>
      <c r="X202" s="107"/>
      <c r="Y202" s="117">
        <f>AVERAGE(Table1422[[#This Row],[SNAP_2015]:[SNAP_2019]])</f>
        <v>0.30500000000000005</v>
      </c>
      <c r="Z202" s="107">
        <v>0.222</v>
      </c>
      <c r="AA202" s="107">
        <v>0.30399999999999999</v>
      </c>
      <c r="AB202" s="107">
        <v>0.13699999999999998</v>
      </c>
      <c r="AC202" s="107">
        <v>0.36700000000000005</v>
      </c>
      <c r="AD202" s="107"/>
      <c r="AE202" s="115">
        <f>AVERAGE(Table1422[[#This Row],[Poverty_2015]:[Poverty_2019]])</f>
        <v>0.25750000000000001</v>
      </c>
      <c r="AF202" s="109">
        <v>0.17800000000000002</v>
      </c>
      <c r="AG202" s="109">
        <v>0.19</v>
      </c>
      <c r="AH202" s="109">
        <v>1</v>
      </c>
      <c r="AI202" s="109">
        <v>0.191</v>
      </c>
      <c r="AJ202" s="109"/>
      <c r="AK202" s="114">
        <f>AVERAGE(Table1422[[#This Row],[Full Time Employment_2015]:[Full Time Employment_2019]])</f>
        <v>0.38974999999999999</v>
      </c>
      <c r="AL202" s="140">
        <v>100</v>
      </c>
      <c r="AM202" s="2" t="s">
        <v>507</v>
      </c>
    </row>
    <row r="203" spans="1:39" x14ac:dyDescent="0.25">
      <c r="A203" s="56" t="s">
        <v>122</v>
      </c>
      <c r="B203" s="105" t="s">
        <v>206</v>
      </c>
      <c r="C203" s="98">
        <v>48393</v>
      </c>
      <c r="D203" s="105">
        <v>11875</v>
      </c>
      <c r="E203" s="98">
        <v>33881</v>
      </c>
      <c r="F203" s="98"/>
      <c r="G203" s="111">
        <f>AVERAGE(Table1422[[#This Row],[IQ1_2015]:[IQ1_2019]])</f>
        <v>31383</v>
      </c>
      <c r="H203" s="100" t="s">
        <v>206</v>
      </c>
      <c r="I203" s="100">
        <v>52831</v>
      </c>
      <c r="J203" s="100">
        <v>24375</v>
      </c>
      <c r="K203" s="100">
        <v>52464</v>
      </c>
      <c r="L203" s="100"/>
      <c r="M203" s="111">
        <f>AVERAGE(Table1422[[#This Row],[IQ2_2015]:[IQ2_2019]])</f>
        <v>43223.333333333336</v>
      </c>
      <c r="N203" s="100" t="s">
        <v>206</v>
      </c>
      <c r="O203" s="100" t="s">
        <v>184</v>
      </c>
      <c r="P203" s="100">
        <v>48750</v>
      </c>
      <c r="Q203" s="100">
        <v>57285</v>
      </c>
      <c r="R203" s="100"/>
      <c r="S203" s="116">
        <f>AVERAGE(Table1422[[#This Row],[IQ3_2015]:[IQ3_2019]])</f>
        <v>53017.5</v>
      </c>
      <c r="T203" s="107">
        <v>0.14400000000000002</v>
      </c>
      <c r="U203" s="107">
        <v>0.14000000000000001</v>
      </c>
      <c r="V203" s="107">
        <v>0.28000000000000003</v>
      </c>
      <c r="W203" s="107">
        <v>7.8E-2</v>
      </c>
      <c r="X203" s="107"/>
      <c r="Y203" s="117">
        <f>AVERAGE(Table1422[[#This Row],[SNAP_2015]:[SNAP_2019]])</f>
        <v>0.1605</v>
      </c>
      <c r="Z203" s="107">
        <v>4.2999999999999997E-2</v>
      </c>
      <c r="AA203" s="107">
        <v>4.9000000000000002E-2</v>
      </c>
      <c r="AB203" s="107">
        <v>0.4</v>
      </c>
      <c r="AC203" s="107">
        <v>0.04</v>
      </c>
      <c r="AD203" s="107"/>
      <c r="AE203" s="115">
        <f>AVERAGE(Table1422[[#This Row],[Poverty_2015]:[Poverty_2019]])</f>
        <v>0.13300000000000001</v>
      </c>
      <c r="AF203" s="109">
        <v>0.65300000000000002</v>
      </c>
      <c r="AG203" s="109">
        <v>0.71700000000000008</v>
      </c>
      <c r="AH203" s="109">
        <v>0.156</v>
      </c>
      <c r="AI203" s="109">
        <v>0.628</v>
      </c>
      <c r="AJ203" s="109"/>
      <c r="AK203" s="114">
        <f>AVERAGE(Table1422[[#This Row],[Full Time Employment_2015]:[Full Time Employment_2019]])</f>
        <v>0.53849999999999998</v>
      </c>
      <c r="AL203" s="100"/>
      <c r="AM203" s="2" t="s">
        <v>507</v>
      </c>
    </row>
    <row r="204" spans="1:39" x14ac:dyDescent="0.25">
      <c r="A204" s="56" t="s">
        <v>33</v>
      </c>
      <c r="B204" s="105" t="s">
        <v>206</v>
      </c>
      <c r="C204" s="98" t="s">
        <v>184</v>
      </c>
      <c r="D204" s="105">
        <v>34736</v>
      </c>
      <c r="E204" s="98">
        <v>44406</v>
      </c>
      <c r="F204" s="98"/>
      <c r="G204" s="111">
        <f>AVERAGE(Table1422[[#This Row],[IQ1_2015]:[IQ1_2019]])</f>
        <v>39571</v>
      </c>
      <c r="H204" s="100" t="s">
        <v>206</v>
      </c>
      <c r="I204" s="100" t="s">
        <v>184</v>
      </c>
      <c r="J204" s="100">
        <v>52860</v>
      </c>
      <c r="K204" s="100">
        <v>73588</v>
      </c>
      <c r="L204" s="100"/>
      <c r="M204" s="111">
        <f>AVERAGE(Table1422[[#This Row],[IQ2_2015]:[IQ2_2019]])</f>
        <v>63224</v>
      </c>
      <c r="N204" s="100" t="s">
        <v>206</v>
      </c>
      <c r="O204" s="100">
        <v>147176</v>
      </c>
      <c r="P204" s="100">
        <v>54901</v>
      </c>
      <c r="Q204" s="100">
        <v>77438</v>
      </c>
      <c r="R204" s="100"/>
      <c r="S204" s="116">
        <f>AVERAGE(Table1422[[#This Row],[IQ3_2015]:[IQ3_2019]])</f>
        <v>93171.666666666672</v>
      </c>
      <c r="T204" s="107">
        <v>3.1E-2</v>
      </c>
      <c r="U204" s="107">
        <v>2.2000000000000002E-2</v>
      </c>
      <c r="V204" s="107">
        <v>0.14499999999999999</v>
      </c>
      <c r="W204" s="107">
        <v>0</v>
      </c>
      <c r="X204" s="107"/>
      <c r="Y204" s="117">
        <f>AVERAGE(Table1422[[#This Row],[SNAP_2015]:[SNAP_2019]])</f>
        <v>4.9500000000000002E-2</v>
      </c>
      <c r="Z204" s="107">
        <v>0.20199999999999999</v>
      </c>
      <c r="AA204" s="107">
        <v>0.24600000000000002</v>
      </c>
      <c r="AB204" s="107">
        <v>5.0999999999999997E-2</v>
      </c>
      <c r="AC204" s="107">
        <v>0</v>
      </c>
      <c r="AD204" s="107"/>
      <c r="AE204" s="115">
        <f>AVERAGE(Table1422[[#This Row],[Poverty_2015]:[Poverty_2019]])</f>
        <v>0.12475</v>
      </c>
      <c r="AF204" s="109">
        <v>0.40100000000000002</v>
      </c>
      <c r="AG204" s="109">
        <v>0.35899999999999999</v>
      </c>
      <c r="AH204" s="109">
        <v>0.42599999999999999</v>
      </c>
      <c r="AI204" s="109">
        <v>0.38299999999999995</v>
      </c>
      <c r="AJ204" s="109"/>
      <c r="AK204" s="114">
        <f>AVERAGE(Table1422[[#This Row],[Full Time Employment_2015]:[Full Time Employment_2019]])</f>
        <v>0.39224999999999999</v>
      </c>
      <c r="AL204" s="100"/>
      <c r="AM204" s="2" t="s">
        <v>507</v>
      </c>
    </row>
    <row r="205" spans="1:39" x14ac:dyDescent="0.25">
      <c r="A205" s="56" t="s">
        <v>111</v>
      </c>
      <c r="B205" s="105" t="s">
        <v>206</v>
      </c>
      <c r="C205" s="98">
        <v>19375</v>
      </c>
      <c r="D205" s="105">
        <v>12217</v>
      </c>
      <c r="E205" s="98">
        <v>31067</v>
      </c>
      <c r="F205" s="98"/>
      <c r="G205" s="111">
        <f>AVERAGE(Table1422[[#This Row],[IQ1_2015]:[IQ1_2019]])</f>
        <v>20886.333333333332</v>
      </c>
      <c r="H205" s="100" t="s">
        <v>206</v>
      </c>
      <c r="I205" s="100">
        <v>31848</v>
      </c>
      <c r="J205" s="100">
        <v>42125</v>
      </c>
      <c r="K205" s="100">
        <v>34188</v>
      </c>
      <c r="L205" s="100"/>
      <c r="M205" s="111">
        <f>AVERAGE(Table1422[[#This Row],[IQ2_2015]:[IQ2_2019]])</f>
        <v>36053.666666666664</v>
      </c>
      <c r="N205" s="100" t="s">
        <v>206</v>
      </c>
      <c r="O205" s="100">
        <v>35132</v>
      </c>
      <c r="P205" s="100">
        <v>123000</v>
      </c>
      <c r="Q205" s="100">
        <v>36868</v>
      </c>
      <c r="R205" s="100"/>
      <c r="S205" s="116">
        <f>AVERAGE(Table1422[[#This Row],[IQ3_2015]:[IQ3_2019]])</f>
        <v>65000</v>
      </c>
      <c r="T205" s="107">
        <v>0.12</v>
      </c>
      <c r="U205" s="107">
        <v>0.09</v>
      </c>
      <c r="V205" s="107">
        <v>2.8999999999999998E-2</v>
      </c>
      <c r="W205" s="107">
        <v>0</v>
      </c>
      <c r="X205" s="107"/>
      <c r="Y205" s="117">
        <f>AVERAGE(Table1422[[#This Row],[SNAP_2015]:[SNAP_2019]])</f>
        <v>5.9749999999999998E-2</v>
      </c>
      <c r="Z205" s="107">
        <v>0.16</v>
      </c>
      <c r="AA205" s="107">
        <v>0.11</v>
      </c>
      <c r="AB205" s="107">
        <v>0.255</v>
      </c>
      <c r="AC205" s="107">
        <v>0</v>
      </c>
      <c r="AD205" s="107"/>
      <c r="AE205" s="115">
        <f>AVERAGE(Table1422[[#This Row],[Poverty_2015]:[Poverty_2019]])</f>
        <v>0.13125000000000001</v>
      </c>
      <c r="AF205" s="109">
        <v>0.7</v>
      </c>
      <c r="AG205" s="109">
        <v>0.76500000000000001</v>
      </c>
      <c r="AH205" s="109">
        <v>8.5999999999999993E-2</v>
      </c>
      <c r="AI205" s="109">
        <v>0.623</v>
      </c>
      <c r="AJ205" s="109"/>
      <c r="AK205" s="114">
        <f>AVERAGE(Table1422[[#This Row],[Full Time Employment_2015]:[Full Time Employment_2019]])</f>
        <v>0.54349999999999998</v>
      </c>
      <c r="AL205" s="100"/>
      <c r="AM205" s="2" t="s">
        <v>507</v>
      </c>
    </row>
    <row r="206" spans="1:39" x14ac:dyDescent="0.25">
      <c r="A206" s="56" t="s">
        <v>273</v>
      </c>
      <c r="B206" s="105">
        <v>21800</v>
      </c>
      <c r="C206" s="98">
        <v>17417</v>
      </c>
      <c r="D206" s="105">
        <v>30824</v>
      </c>
      <c r="E206" s="98">
        <v>17000</v>
      </c>
      <c r="F206" s="98"/>
      <c r="G206" s="111">
        <f>AVERAGE(Table1422[[#This Row],[IQ1_2015]:[IQ1_2019]])</f>
        <v>21760.25</v>
      </c>
      <c r="H206" s="100">
        <v>34050</v>
      </c>
      <c r="I206" s="100">
        <v>32625</v>
      </c>
      <c r="J206" s="100">
        <v>35059</v>
      </c>
      <c r="K206" s="100">
        <v>29875</v>
      </c>
      <c r="L206" s="100"/>
      <c r="M206" s="111">
        <f>AVERAGE(Table1422[[#This Row],[IQ2_2015]:[IQ2_2019]])</f>
        <v>32902.25</v>
      </c>
      <c r="N206" s="100">
        <v>47438</v>
      </c>
      <c r="O206" s="100">
        <v>46000</v>
      </c>
      <c r="P206" s="100">
        <v>38531</v>
      </c>
      <c r="Q206" s="100">
        <v>41083</v>
      </c>
      <c r="R206" s="100"/>
      <c r="S206" s="116">
        <f>AVERAGE(Table1422[[#This Row],[IQ3_2015]:[IQ3_2019]])</f>
        <v>43263</v>
      </c>
      <c r="T206" s="107">
        <v>0.59499999999999997</v>
      </c>
      <c r="U206" s="107">
        <v>0.58599999999999997</v>
      </c>
      <c r="V206" s="107">
        <v>0.06</v>
      </c>
      <c r="W206" s="107">
        <v>0.63500000000000001</v>
      </c>
      <c r="X206" s="107"/>
      <c r="Y206" s="117">
        <f>AVERAGE(Table1422[[#This Row],[SNAP_2015]:[SNAP_2019]])</f>
        <v>0.46900000000000003</v>
      </c>
      <c r="Z206" s="107">
        <v>0.248</v>
      </c>
      <c r="AA206" s="107">
        <v>0.32799999999999996</v>
      </c>
      <c r="AB206" s="107">
        <v>0</v>
      </c>
      <c r="AC206" s="107">
        <v>0.40100000000000002</v>
      </c>
      <c r="AD206" s="107"/>
      <c r="AE206" s="115">
        <f>AVERAGE(Table1422[[#This Row],[Poverty_2015]:[Poverty_2019]])</f>
        <v>0.24424999999999999</v>
      </c>
      <c r="AF206" s="109">
        <v>0.21600000000000003</v>
      </c>
      <c r="AG206" s="109">
        <v>0.249</v>
      </c>
      <c r="AH206" s="109">
        <v>0.21299999999999999</v>
      </c>
      <c r="AI206" s="109">
        <v>0.24199999999999999</v>
      </c>
      <c r="AJ206" s="109"/>
      <c r="AK206" s="114">
        <f>AVERAGE(Table1422[[#This Row],[Full Time Employment_2015]:[Full Time Employment_2019]])</f>
        <v>0.23</v>
      </c>
      <c r="AL206" s="100">
        <v>90</v>
      </c>
      <c r="AM206" s="2" t="s">
        <v>505</v>
      </c>
    </row>
    <row r="207" spans="1:39" x14ac:dyDescent="0.25">
      <c r="A207" s="56" t="s">
        <v>157</v>
      </c>
      <c r="B207" s="105">
        <v>72417</v>
      </c>
      <c r="C207" s="98">
        <v>61295</v>
      </c>
      <c r="D207" s="105">
        <v>16250</v>
      </c>
      <c r="E207" s="98">
        <v>19762</v>
      </c>
      <c r="F207" s="98"/>
      <c r="G207" s="111">
        <f>AVERAGE(Table1422[[#This Row],[IQ1_2015]:[IQ1_2019]])</f>
        <v>42431</v>
      </c>
      <c r="H207" s="100">
        <v>118000</v>
      </c>
      <c r="I207" s="100">
        <v>72821</v>
      </c>
      <c r="J207" s="100">
        <v>30714</v>
      </c>
      <c r="K207" s="100">
        <v>63681</v>
      </c>
      <c r="L207" s="100"/>
      <c r="M207" s="111">
        <f>AVERAGE(Table1422[[#This Row],[IQ2_2015]:[IQ2_2019]])</f>
        <v>71304</v>
      </c>
      <c r="N207" s="100">
        <v>120786</v>
      </c>
      <c r="O207" s="100">
        <v>118885</v>
      </c>
      <c r="P207" s="100">
        <v>42500</v>
      </c>
      <c r="Q207" s="100">
        <v>71250</v>
      </c>
      <c r="R207" s="100"/>
      <c r="S207" s="116">
        <f>AVERAGE(Table1422[[#This Row],[IQ3_2015]:[IQ3_2019]])</f>
        <v>88355.25</v>
      </c>
      <c r="T207" s="107">
        <v>0</v>
      </c>
      <c r="U207" s="107">
        <v>0</v>
      </c>
      <c r="V207" s="107">
        <v>0.63900000000000001</v>
      </c>
      <c r="W207" s="107">
        <v>0</v>
      </c>
      <c r="X207" s="107"/>
      <c r="Y207" s="117">
        <f>AVERAGE(Table1422[[#This Row],[SNAP_2015]:[SNAP_2019]])</f>
        <v>0.15975</v>
      </c>
      <c r="Z207" s="107">
        <v>0</v>
      </c>
      <c r="AA207" s="107">
        <v>0</v>
      </c>
      <c r="AB207" s="107">
        <v>0.36099999999999999</v>
      </c>
      <c r="AC207" s="107">
        <v>0</v>
      </c>
      <c r="AD207" s="107"/>
      <c r="AE207" s="115">
        <f>AVERAGE(Table1422[[#This Row],[Poverty_2015]:[Poverty_2019]])</f>
        <v>9.0249999999999997E-2</v>
      </c>
      <c r="AF207" s="109">
        <v>0.20699999999999999</v>
      </c>
      <c r="AG207" s="109">
        <v>0.223</v>
      </c>
      <c r="AH207" s="109">
        <v>0.18899999999999997</v>
      </c>
      <c r="AI207" s="109">
        <v>0.23899999999999999</v>
      </c>
      <c r="AJ207" s="109"/>
      <c r="AK207" s="114">
        <f>AVERAGE(Table1422[[#This Row],[Full Time Employment_2015]:[Full Time Employment_2019]])</f>
        <v>0.2145</v>
      </c>
      <c r="AL207" s="100"/>
      <c r="AM207" s="2" t="s">
        <v>507</v>
      </c>
    </row>
    <row r="208" spans="1:39" x14ac:dyDescent="0.25">
      <c r="A208" s="56" t="s">
        <v>272</v>
      </c>
      <c r="B208" s="105" t="s">
        <v>184</v>
      </c>
      <c r="C208" s="98" t="s">
        <v>184</v>
      </c>
      <c r="D208" s="105">
        <v>75219</v>
      </c>
      <c r="E208" s="98" t="s">
        <v>184</v>
      </c>
      <c r="F208" s="98"/>
      <c r="G208" s="111">
        <f>AVERAGE(Table1422[[#This Row],[IQ1_2015]:[IQ1_2019]])</f>
        <v>75219</v>
      </c>
      <c r="H208" s="100" t="s">
        <v>184</v>
      </c>
      <c r="I208" s="100" t="s">
        <v>184</v>
      </c>
      <c r="J208" s="100">
        <v>77000</v>
      </c>
      <c r="K208" s="100" t="s">
        <v>184</v>
      </c>
      <c r="L208" s="100"/>
      <c r="M208" s="111">
        <f>AVERAGE(Table1422[[#This Row],[IQ2_2015]:[IQ2_2019]])</f>
        <v>77000</v>
      </c>
      <c r="N208" s="100" t="s">
        <v>184</v>
      </c>
      <c r="O208" s="100" t="s">
        <v>184</v>
      </c>
      <c r="P208" s="100">
        <v>121864</v>
      </c>
      <c r="Q208" s="100" t="s">
        <v>184</v>
      </c>
      <c r="R208" s="100"/>
      <c r="S208" s="116">
        <f>AVERAGE(Table1422[[#This Row],[IQ3_2015]:[IQ3_2019]])</f>
        <v>121864</v>
      </c>
      <c r="T208" s="107" t="s">
        <v>483</v>
      </c>
      <c r="U208" s="107" t="s">
        <v>483</v>
      </c>
      <c r="V208" s="107">
        <v>0</v>
      </c>
      <c r="W208" s="107" t="s">
        <v>483</v>
      </c>
      <c r="X208" s="107"/>
      <c r="Y208" s="117">
        <f>AVERAGE(Table1422[[#This Row],[SNAP_2015]:[SNAP_2019]])</f>
        <v>0</v>
      </c>
      <c r="Z208" s="107" t="s">
        <v>483</v>
      </c>
      <c r="AA208" s="107" t="s">
        <v>483</v>
      </c>
      <c r="AB208" s="107">
        <v>0</v>
      </c>
      <c r="AC208" s="107" t="s">
        <v>483</v>
      </c>
      <c r="AD208" s="107"/>
      <c r="AE208" s="115">
        <f>AVERAGE(Table1422[[#This Row],[Poverty_2015]:[Poverty_2019]])</f>
        <v>0</v>
      </c>
      <c r="AF208" s="109" t="s">
        <v>483</v>
      </c>
      <c r="AG208" s="109" t="s">
        <v>483</v>
      </c>
      <c r="AH208" s="109">
        <v>0.21299999999999999</v>
      </c>
      <c r="AI208" s="109" t="s">
        <v>483</v>
      </c>
      <c r="AJ208" s="109"/>
      <c r="AK208" s="114">
        <f>AVERAGE(Table1422[[#This Row],[Full Time Employment_2015]:[Full Time Employment_2019]])</f>
        <v>0.21299999999999999</v>
      </c>
      <c r="AL208" s="100"/>
      <c r="AM208" s="2" t="s">
        <v>507</v>
      </c>
    </row>
    <row r="209" spans="1:39" x14ac:dyDescent="0.25">
      <c r="A209" s="56" t="s">
        <v>134</v>
      </c>
      <c r="B209" s="105">
        <v>42563</v>
      </c>
      <c r="C209" s="98">
        <v>43125</v>
      </c>
      <c r="D209" s="105" t="s">
        <v>184</v>
      </c>
      <c r="E209" s="98">
        <v>35625</v>
      </c>
      <c r="F209" s="98"/>
      <c r="G209" s="111">
        <f>AVERAGE(Table1422[[#This Row],[IQ1_2015]:[IQ1_2019]])</f>
        <v>40437.666666666664</v>
      </c>
      <c r="H209" s="100">
        <v>65500</v>
      </c>
      <c r="I209" s="100">
        <v>65000</v>
      </c>
      <c r="J209" s="100" t="s">
        <v>184</v>
      </c>
      <c r="K209" s="100">
        <v>59643</v>
      </c>
      <c r="L209" s="100"/>
      <c r="M209" s="111">
        <f>AVERAGE(Table1422[[#This Row],[IQ2_2015]:[IQ2_2019]])</f>
        <v>63381</v>
      </c>
      <c r="N209" s="100">
        <v>94900</v>
      </c>
      <c r="O209" s="100">
        <v>98333</v>
      </c>
      <c r="P209" s="100" t="s">
        <v>184</v>
      </c>
      <c r="Q209" s="100">
        <v>93000</v>
      </c>
      <c r="R209" s="100"/>
      <c r="S209" s="116">
        <f>AVERAGE(Table1422[[#This Row],[IQ3_2015]:[IQ3_2019]])</f>
        <v>95411</v>
      </c>
      <c r="T209" s="107">
        <v>2.7000000000000003E-2</v>
      </c>
      <c r="U209" s="107">
        <v>3.4000000000000002E-2</v>
      </c>
      <c r="V209" s="107" t="s">
        <v>483</v>
      </c>
      <c r="W209" s="107">
        <v>3.9E-2</v>
      </c>
      <c r="X209" s="107"/>
      <c r="Y209" s="117">
        <f>AVERAGE(Table1422[[#This Row],[SNAP_2015]:[SNAP_2019]])</f>
        <v>3.3333333333333333E-2</v>
      </c>
      <c r="Z209" s="107">
        <v>1.8000000000000002E-2</v>
      </c>
      <c r="AA209" s="107">
        <v>4.4000000000000004E-2</v>
      </c>
      <c r="AB209" s="107" t="s">
        <v>483</v>
      </c>
      <c r="AC209" s="107">
        <v>3.3000000000000002E-2</v>
      </c>
      <c r="AD209" s="107"/>
      <c r="AE209" s="115">
        <f>AVERAGE(Table1422[[#This Row],[Poverty_2015]:[Poverty_2019]])</f>
        <v>3.1666666666666669E-2</v>
      </c>
      <c r="AF209" s="109">
        <v>0.54700000000000004</v>
      </c>
      <c r="AG209" s="109">
        <v>0.55700000000000005</v>
      </c>
      <c r="AH209" s="109">
        <v>0.125</v>
      </c>
      <c r="AI209" s="109">
        <v>0.56299999999999994</v>
      </c>
      <c r="AJ209" s="109"/>
      <c r="AK209" s="114">
        <f>AVERAGE(Table1422[[#This Row],[Full Time Employment_2015]:[Full Time Employment_2019]])</f>
        <v>0.44800000000000001</v>
      </c>
      <c r="AL209" s="100"/>
      <c r="AM209" s="2" t="s">
        <v>507</v>
      </c>
    </row>
    <row r="210" spans="1:39" x14ac:dyDescent="0.25">
      <c r="A210" s="56" t="s">
        <v>72</v>
      </c>
      <c r="B210" s="105">
        <v>22900</v>
      </c>
      <c r="C210" s="98">
        <v>23750</v>
      </c>
      <c r="D210" s="105">
        <v>41200</v>
      </c>
      <c r="E210" s="98">
        <v>18500</v>
      </c>
      <c r="F210" s="98"/>
      <c r="G210" s="111">
        <f>AVERAGE(Table1422[[#This Row],[IQ1_2015]:[IQ1_2019]])</f>
        <v>26587.5</v>
      </c>
      <c r="H210" s="100">
        <v>30375</v>
      </c>
      <c r="I210" s="100">
        <v>32143</v>
      </c>
      <c r="J210" s="100">
        <v>57286</v>
      </c>
      <c r="K210" s="100">
        <v>37000</v>
      </c>
      <c r="L210" s="100"/>
      <c r="M210" s="111">
        <f>AVERAGE(Table1422[[#This Row],[IQ2_2015]:[IQ2_2019]])</f>
        <v>39201</v>
      </c>
      <c r="N210" s="100">
        <v>40250</v>
      </c>
      <c r="O210" s="100">
        <v>45000</v>
      </c>
      <c r="P210" s="100">
        <v>95125</v>
      </c>
      <c r="Q210" s="100">
        <v>52250</v>
      </c>
      <c r="R210" s="100"/>
      <c r="S210" s="116">
        <f>AVERAGE(Table1422[[#This Row],[IQ3_2015]:[IQ3_2019]])</f>
        <v>58156.25</v>
      </c>
      <c r="T210" s="107">
        <v>0.55899999999999994</v>
      </c>
      <c r="U210" s="107">
        <v>0.47299999999999998</v>
      </c>
      <c r="V210" s="107">
        <v>0.05</v>
      </c>
      <c r="W210" s="107">
        <v>0.51</v>
      </c>
      <c r="X210" s="107"/>
      <c r="Y210" s="117">
        <f>AVERAGE(Table1422[[#This Row],[SNAP_2015]:[SNAP_2019]])</f>
        <v>0.39800000000000002</v>
      </c>
      <c r="Z210" s="107">
        <v>0.47499999999999998</v>
      </c>
      <c r="AA210" s="107">
        <v>0.34499999999999997</v>
      </c>
      <c r="AB210" s="107">
        <v>4.4999999999999998E-2</v>
      </c>
      <c r="AC210" s="107">
        <v>0.33299999999999996</v>
      </c>
      <c r="AD210" s="107"/>
      <c r="AE210" s="115">
        <f>AVERAGE(Table1422[[#This Row],[Poverty_2015]:[Poverty_2019]])</f>
        <v>0.29949999999999999</v>
      </c>
      <c r="AF210" s="109">
        <v>0.17</v>
      </c>
      <c r="AG210" s="109">
        <v>0.24199999999999999</v>
      </c>
      <c r="AH210" s="109">
        <v>0</v>
      </c>
      <c r="AI210" s="109">
        <v>0.245</v>
      </c>
      <c r="AJ210" s="109"/>
      <c r="AK210" s="114">
        <f>AVERAGE(Table1422[[#This Row],[Full Time Employment_2015]:[Full Time Employment_2019]])</f>
        <v>0.16425000000000001</v>
      </c>
      <c r="AL210" s="100">
        <v>35</v>
      </c>
      <c r="AM210" s="2" t="s">
        <v>505</v>
      </c>
    </row>
    <row r="211" spans="1:39" x14ac:dyDescent="0.25">
      <c r="A211" s="56" t="s">
        <v>271</v>
      </c>
      <c r="B211" s="105">
        <v>12400</v>
      </c>
      <c r="C211" s="98">
        <v>14900</v>
      </c>
      <c r="D211" s="105">
        <v>20500</v>
      </c>
      <c r="E211" s="98">
        <v>11900</v>
      </c>
      <c r="F211" s="98"/>
      <c r="G211" s="111">
        <f>AVERAGE(Table1422[[#This Row],[IQ1_2015]:[IQ1_2019]])</f>
        <v>14925</v>
      </c>
      <c r="H211" s="100">
        <v>19136</v>
      </c>
      <c r="I211" s="100">
        <v>24667</v>
      </c>
      <c r="J211" s="100">
        <v>34625</v>
      </c>
      <c r="K211" s="100">
        <v>21625</v>
      </c>
      <c r="L211" s="100"/>
      <c r="M211" s="111">
        <f>AVERAGE(Table1422[[#This Row],[IQ2_2015]:[IQ2_2019]])</f>
        <v>25013.25</v>
      </c>
      <c r="N211" s="100">
        <v>28400</v>
      </c>
      <c r="O211" s="100">
        <v>36200</v>
      </c>
      <c r="P211" s="100">
        <v>51333</v>
      </c>
      <c r="Q211" s="100">
        <v>30667</v>
      </c>
      <c r="R211" s="100"/>
      <c r="S211" s="116">
        <f>AVERAGE(Table1422[[#This Row],[IQ3_2015]:[IQ3_2019]])</f>
        <v>36650</v>
      </c>
      <c r="T211" s="107">
        <v>0.58200000000000007</v>
      </c>
      <c r="U211" s="107">
        <v>0.60599999999999998</v>
      </c>
      <c r="V211" s="107">
        <v>0.48200000000000004</v>
      </c>
      <c r="W211" s="107">
        <v>0.62</v>
      </c>
      <c r="X211" s="107"/>
      <c r="Y211" s="117">
        <f>AVERAGE(Table1422[[#This Row],[SNAP_2015]:[SNAP_2019]])</f>
        <v>0.57250000000000001</v>
      </c>
      <c r="Z211" s="107">
        <v>0.49</v>
      </c>
      <c r="AA211" s="107">
        <v>0.42200000000000004</v>
      </c>
      <c r="AB211" s="107">
        <v>0.375</v>
      </c>
      <c r="AC211" s="107">
        <v>0.435</v>
      </c>
      <c r="AD211" s="107"/>
      <c r="AE211" s="115">
        <f>AVERAGE(Table1422[[#This Row],[Poverty_2015]:[Poverty_2019]])</f>
        <v>0.43049999999999999</v>
      </c>
      <c r="AF211" s="109">
        <v>0.16200000000000001</v>
      </c>
      <c r="AG211" s="109">
        <v>0.18899999999999997</v>
      </c>
      <c r="AH211" s="109">
        <v>0.46899999999999997</v>
      </c>
      <c r="AI211" s="109">
        <v>0.158</v>
      </c>
      <c r="AJ211" s="109"/>
      <c r="AK211" s="114">
        <f>AVERAGE(Table1422[[#This Row],[Full Time Employment_2015]:[Full Time Employment_2019]])</f>
        <v>0.2445</v>
      </c>
      <c r="AL211" s="100"/>
      <c r="AM211" s="2" t="s">
        <v>507</v>
      </c>
    </row>
    <row r="212" spans="1:39" x14ac:dyDescent="0.25">
      <c r="A212" s="56" t="s">
        <v>270</v>
      </c>
      <c r="B212" s="105">
        <v>16667</v>
      </c>
      <c r="C212" s="98">
        <v>15125</v>
      </c>
      <c r="D212" s="105">
        <v>14286</v>
      </c>
      <c r="E212" s="98">
        <v>12125</v>
      </c>
      <c r="F212" s="98"/>
      <c r="G212" s="111">
        <f>AVERAGE(Table1422[[#This Row],[IQ1_2015]:[IQ1_2019]])</f>
        <v>14550.75</v>
      </c>
      <c r="H212" s="100">
        <v>26786</v>
      </c>
      <c r="I212" s="100">
        <v>27333</v>
      </c>
      <c r="J212" s="100">
        <v>25313</v>
      </c>
      <c r="K212" s="100">
        <v>22250</v>
      </c>
      <c r="L212" s="100"/>
      <c r="M212" s="111">
        <f>AVERAGE(Table1422[[#This Row],[IQ2_2015]:[IQ2_2019]])</f>
        <v>25420.5</v>
      </c>
      <c r="N212" s="100">
        <v>35833</v>
      </c>
      <c r="O212" s="100">
        <v>42000</v>
      </c>
      <c r="P212" s="100">
        <v>34500</v>
      </c>
      <c r="Q212" s="100">
        <v>48000</v>
      </c>
      <c r="R212" s="100"/>
      <c r="S212" s="116">
        <f>AVERAGE(Table1422[[#This Row],[IQ3_2015]:[IQ3_2019]])</f>
        <v>40083.25</v>
      </c>
      <c r="T212" s="107">
        <v>0.54</v>
      </c>
      <c r="U212" s="107">
        <v>0.47899999999999998</v>
      </c>
      <c r="V212" s="107">
        <v>0.59099999999999997</v>
      </c>
      <c r="W212" s="107">
        <v>0.52400000000000002</v>
      </c>
      <c r="X212" s="107"/>
      <c r="Y212" s="117">
        <f>AVERAGE(Table1422[[#This Row],[SNAP_2015]:[SNAP_2019]])</f>
        <v>0.53350000000000009</v>
      </c>
      <c r="Z212" s="107">
        <v>0.33</v>
      </c>
      <c r="AA212" s="107">
        <v>0.33299999999999996</v>
      </c>
      <c r="AB212" s="107">
        <v>0.4</v>
      </c>
      <c r="AC212" s="107">
        <v>0.42700000000000005</v>
      </c>
      <c r="AD212" s="107"/>
      <c r="AE212" s="115">
        <f>AVERAGE(Table1422[[#This Row],[Poverty_2015]:[Poverty_2019]])</f>
        <v>0.37250000000000005</v>
      </c>
      <c r="AF212" s="109">
        <v>0.13800000000000001</v>
      </c>
      <c r="AG212" s="109">
        <v>0.19899999999999998</v>
      </c>
      <c r="AH212" s="109">
        <v>0.13</v>
      </c>
      <c r="AI212" s="109">
        <v>0.17899999999999999</v>
      </c>
      <c r="AJ212" s="109"/>
      <c r="AK212" s="114">
        <f>AVERAGE(Table1422[[#This Row],[Full Time Employment_2015]:[Full Time Employment_2019]])</f>
        <v>0.16149999999999998</v>
      </c>
      <c r="AL212" s="100"/>
      <c r="AM212" s="2" t="s">
        <v>507</v>
      </c>
    </row>
    <row r="213" spans="1:39" x14ac:dyDescent="0.25">
      <c r="A213" s="56" t="s">
        <v>15</v>
      </c>
      <c r="B213" s="105" t="s">
        <v>206</v>
      </c>
      <c r="C213" s="98">
        <v>7188</v>
      </c>
      <c r="D213" s="105">
        <v>15000</v>
      </c>
      <c r="E213" s="98">
        <v>5944</v>
      </c>
      <c r="F213" s="98"/>
      <c r="G213" s="111">
        <f>AVERAGE(Table1422[[#This Row],[IQ1_2015]:[IQ1_2019]])</f>
        <v>9377.3333333333339</v>
      </c>
      <c r="H213" s="100" t="s">
        <v>206</v>
      </c>
      <c r="I213" s="100">
        <v>11250</v>
      </c>
      <c r="J213" s="100">
        <v>26250</v>
      </c>
      <c r="K213" s="100">
        <v>12654</v>
      </c>
      <c r="L213" s="100"/>
      <c r="M213" s="111">
        <f>AVERAGE(Table1422[[#This Row],[IQ2_2015]:[IQ2_2019]])</f>
        <v>16718</v>
      </c>
      <c r="N213" s="100" t="s">
        <v>206</v>
      </c>
      <c r="O213" s="100" t="s">
        <v>184</v>
      </c>
      <c r="P213" s="100">
        <v>41250</v>
      </c>
      <c r="Q213" s="100">
        <v>52750</v>
      </c>
      <c r="R213" s="100"/>
      <c r="S213" s="116">
        <f>AVERAGE(Table1422[[#This Row],[IQ3_2015]:[IQ3_2019]])</f>
        <v>47000</v>
      </c>
      <c r="T213" s="107">
        <v>0.156</v>
      </c>
      <c r="U213" s="107">
        <v>0.17100000000000001</v>
      </c>
      <c r="V213" s="107">
        <v>0.52500000000000002</v>
      </c>
      <c r="W213" s="107">
        <v>0.111</v>
      </c>
      <c r="X213" s="107"/>
      <c r="Y213" s="117">
        <f>AVERAGE(Table1422[[#This Row],[SNAP_2015]:[SNAP_2019]])</f>
        <v>0.24075000000000002</v>
      </c>
      <c r="Z213" s="107">
        <v>0.40600000000000003</v>
      </c>
      <c r="AA213" s="107">
        <v>0.4</v>
      </c>
      <c r="AB213" s="107">
        <v>0.41299999999999998</v>
      </c>
      <c r="AC213" s="107">
        <v>0.38900000000000001</v>
      </c>
      <c r="AD213" s="107"/>
      <c r="AE213" s="115">
        <f>AVERAGE(Table1422[[#This Row],[Poverty_2015]:[Poverty_2019]])</f>
        <v>0.40200000000000002</v>
      </c>
      <c r="AF213" s="109">
        <v>0</v>
      </c>
      <c r="AG213" s="109">
        <v>0</v>
      </c>
      <c r="AH213" s="109">
        <v>0.70599999999999996</v>
      </c>
      <c r="AI213" s="109">
        <v>0.435</v>
      </c>
      <c r="AJ213" s="109"/>
      <c r="AK213" s="114">
        <f>AVERAGE(Table1422[[#This Row],[Full Time Employment_2015]:[Full Time Employment_2019]])</f>
        <v>0.28525</v>
      </c>
      <c r="AL213" s="100"/>
      <c r="AM213" s="2" t="s">
        <v>507</v>
      </c>
    </row>
    <row r="214" spans="1:39" x14ac:dyDescent="0.25">
      <c r="A214" s="56" t="s">
        <v>61</v>
      </c>
      <c r="B214" s="105" t="s">
        <v>206</v>
      </c>
      <c r="C214" s="98" t="s">
        <v>184</v>
      </c>
      <c r="D214" s="105">
        <v>5083</v>
      </c>
      <c r="E214" s="98">
        <v>55115</v>
      </c>
      <c r="F214" s="98"/>
      <c r="G214" s="111">
        <f>AVERAGE(Table1422[[#This Row],[IQ1_2015]:[IQ1_2019]])</f>
        <v>30099</v>
      </c>
      <c r="H214" s="100" t="s">
        <v>206</v>
      </c>
      <c r="I214" s="100">
        <v>53417</v>
      </c>
      <c r="J214" s="100">
        <v>8875</v>
      </c>
      <c r="K214" s="100">
        <v>56577</v>
      </c>
      <c r="L214" s="100"/>
      <c r="M214" s="111">
        <f>AVERAGE(Table1422[[#This Row],[IQ2_2015]:[IQ2_2019]])</f>
        <v>39623</v>
      </c>
      <c r="N214" s="100" t="s">
        <v>206</v>
      </c>
      <c r="O214" s="100" t="s">
        <v>184</v>
      </c>
      <c r="P214" s="100">
        <v>13679</v>
      </c>
      <c r="Q214" s="100">
        <v>81750</v>
      </c>
      <c r="R214" s="100"/>
      <c r="S214" s="116">
        <f>AVERAGE(Table1422[[#This Row],[IQ3_2015]:[IQ3_2019]])</f>
        <v>47714.5</v>
      </c>
      <c r="T214" s="107">
        <v>0</v>
      </c>
      <c r="U214" s="107">
        <v>0</v>
      </c>
      <c r="V214" s="107">
        <v>0.157</v>
      </c>
      <c r="W214" s="107">
        <v>0</v>
      </c>
      <c r="X214" s="107"/>
      <c r="Y214" s="117">
        <f>AVERAGE(Table1422[[#This Row],[SNAP_2015]:[SNAP_2019]])</f>
        <v>3.925E-2</v>
      </c>
      <c r="Z214" s="107">
        <v>0.35899999999999999</v>
      </c>
      <c r="AA214" s="107">
        <v>0.25800000000000001</v>
      </c>
      <c r="AB214" s="107">
        <v>0.47100000000000003</v>
      </c>
      <c r="AC214" s="107">
        <v>0.184</v>
      </c>
      <c r="AD214" s="107"/>
      <c r="AE214" s="115">
        <f>AVERAGE(Table1422[[#This Row],[Poverty_2015]:[Poverty_2019]])</f>
        <v>0.318</v>
      </c>
      <c r="AF214" s="109">
        <v>0.41200000000000003</v>
      </c>
      <c r="AG214" s="109">
        <v>0.14300000000000002</v>
      </c>
      <c r="AH214" s="109">
        <v>0.48</v>
      </c>
      <c r="AI214" s="109">
        <v>0.40899999999999997</v>
      </c>
      <c r="AJ214" s="109"/>
      <c r="AK214" s="114">
        <f>AVERAGE(Table1422[[#This Row],[Full Time Employment_2015]:[Full Time Employment_2019]])</f>
        <v>0.36100000000000004</v>
      </c>
      <c r="AL214" s="100"/>
      <c r="AM214" s="2" t="s">
        <v>507</v>
      </c>
    </row>
    <row r="215" spans="1:39" x14ac:dyDescent="0.25">
      <c r="A215" s="56" t="s">
        <v>110</v>
      </c>
      <c r="B215" s="105">
        <v>50500</v>
      </c>
      <c r="C215" s="98">
        <v>21667</v>
      </c>
      <c r="D215" s="105">
        <v>17214</v>
      </c>
      <c r="E215" s="98">
        <v>32167</v>
      </c>
      <c r="F215" s="98"/>
      <c r="G215" s="111">
        <f>AVERAGE(Table1422[[#This Row],[IQ1_2015]:[IQ1_2019]])</f>
        <v>30387</v>
      </c>
      <c r="H215" s="100">
        <v>59750</v>
      </c>
      <c r="I215" s="100" t="s">
        <v>184</v>
      </c>
      <c r="J215" s="100">
        <v>53464</v>
      </c>
      <c r="K215" s="100">
        <v>59333</v>
      </c>
      <c r="L215" s="100"/>
      <c r="M215" s="111">
        <f>AVERAGE(Table1422[[#This Row],[IQ2_2015]:[IQ2_2019]])</f>
        <v>57515.666666666664</v>
      </c>
      <c r="N215" s="100">
        <v>76500</v>
      </c>
      <c r="O215" s="100">
        <v>77500</v>
      </c>
      <c r="P215" s="100">
        <v>54571</v>
      </c>
      <c r="Q215" s="100">
        <v>81750</v>
      </c>
      <c r="R215" s="100"/>
      <c r="S215" s="116">
        <f>AVERAGE(Table1422[[#This Row],[IQ3_2015]:[IQ3_2019]])</f>
        <v>72580.25</v>
      </c>
      <c r="T215" s="107">
        <v>0.17600000000000002</v>
      </c>
      <c r="U215" s="107">
        <v>0.2</v>
      </c>
      <c r="V215" s="107">
        <v>0</v>
      </c>
      <c r="W215" s="107">
        <v>7.0999999999999994E-2</v>
      </c>
      <c r="X215" s="107"/>
      <c r="Y215" s="117">
        <f>AVERAGE(Table1422[[#This Row],[SNAP_2015]:[SNAP_2019]])</f>
        <v>0.11175</v>
      </c>
      <c r="Z215" s="107">
        <v>5.9000000000000004E-2</v>
      </c>
      <c r="AA215" s="107">
        <v>0.1</v>
      </c>
      <c r="AB215" s="107">
        <v>0.22600000000000001</v>
      </c>
      <c r="AC215" s="107">
        <v>0</v>
      </c>
      <c r="AD215" s="107"/>
      <c r="AE215" s="115">
        <f>AVERAGE(Table1422[[#This Row],[Poverty_2015]:[Poverty_2019]])</f>
        <v>9.6250000000000002E-2</v>
      </c>
      <c r="AF215" s="109">
        <v>0.43799999999999994</v>
      </c>
      <c r="AG215" s="109">
        <v>0.41700000000000004</v>
      </c>
      <c r="AH215" s="109">
        <v>0.36700000000000005</v>
      </c>
      <c r="AI215" s="109">
        <v>0.68099999999999994</v>
      </c>
      <c r="AJ215" s="109"/>
      <c r="AK215" s="114">
        <f>AVERAGE(Table1422[[#This Row],[Full Time Employment_2015]:[Full Time Employment_2019]])</f>
        <v>0.47575000000000001</v>
      </c>
      <c r="AL215" s="100"/>
      <c r="AM215" s="2" t="s">
        <v>505</v>
      </c>
    </row>
    <row r="216" spans="1:39" x14ac:dyDescent="0.25">
      <c r="A216" s="56" t="s">
        <v>269</v>
      </c>
      <c r="B216" s="105">
        <v>14833</v>
      </c>
      <c r="C216" s="98">
        <v>16773</v>
      </c>
      <c r="D216" s="105">
        <v>30667</v>
      </c>
      <c r="E216" s="98">
        <v>18611</v>
      </c>
      <c r="F216" s="98"/>
      <c r="G216" s="111">
        <f>AVERAGE(Table1422[[#This Row],[IQ1_2015]:[IQ1_2019]])</f>
        <v>20221</v>
      </c>
      <c r="H216" s="100">
        <v>29750</v>
      </c>
      <c r="I216" s="100">
        <v>34750</v>
      </c>
      <c r="J216" s="100">
        <v>61333</v>
      </c>
      <c r="K216" s="100">
        <v>36250</v>
      </c>
      <c r="L216" s="100"/>
      <c r="M216" s="111">
        <f>AVERAGE(Table1422[[#This Row],[IQ2_2015]:[IQ2_2019]])</f>
        <v>40520.75</v>
      </c>
      <c r="N216" s="100">
        <v>60250</v>
      </c>
      <c r="O216" s="100">
        <v>61833</v>
      </c>
      <c r="P216" s="100">
        <v>78000</v>
      </c>
      <c r="Q216" s="100">
        <v>63214</v>
      </c>
      <c r="R216" s="100"/>
      <c r="S216" s="116">
        <f>AVERAGE(Table1422[[#This Row],[IQ3_2015]:[IQ3_2019]])</f>
        <v>65824.25</v>
      </c>
      <c r="T216" s="107">
        <v>0.308</v>
      </c>
      <c r="U216" s="107">
        <v>0.27100000000000002</v>
      </c>
      <c r="V216" s="107">
        <v>0.105</v>
      </c>
      <c r="W216" s="107">
        <v>0.193</v>
      </c>
      <c r="X216" s="107"/>
      <c r="Y216" s="117">
        <f>AVERAGE(Table1422[[#This Row],[SNAP_2015]:[SNAP_2019]])</f>
        <v>0.21925</v>
      </c>
      <c r="Z216" s="107">
        <v>0.19500000000000001</v>
      </c>
      <c r="AA216" s="107">
        <v>0.13200000000000001</v>
      </c>
      <c r="AB216" s="107">
        <v>0</v>
      </c>
      <c r="AC216" s="107">
        <v>0.124</v>
      </c>
      <c r="AD216" s="107"/>
      <c r="AE216" s="115">
        <f>AVERAGE(Table1422[[#This Row],[Poverty_2015]:[Poverty_2019]])</f>
        <v>0.11275</v>
      </c>
      <c r="AF216" s="109">
        <v>0.40700000000000003</v>
      </c>
      <c r="AG216" s="109">
        <v>0.48499999999999999</v>
      </c>
      <c r="AH216" s="109">
        <v>0.59499999999999997</v>
      </c>
      <c r="AI216" s="109">
        <v>0.49399999999999999</v>
      </c>
      <c r="AJ216" s="109"/>
      <c r="AK216" s="114">
        <f>AVERAGE(Table1422[[#This Row],[Full Time Employment_2015]:[Full Time Employment_2019]])</f>
        <v>0.49525000000000002</v>
      </c>
      <c r="AL216" s="100"/>
      <c r="AM216" s="2" t="s">
        <v>505</v>
      </c>
    </row>
    <row r="217" spans="1:39" x14ac:dyDescent="0.25">
      <c r="A217" s="56" t="s">
        <v>268</v>
      </c>
      <c r="B217" s="105">
        <v>28250</v>
      </c>
      <c r="C217" s="98">
        <v>20444</v>
      </c>
      <c r="D217" s="105">
        <v>16000</v>
      </c>
      <c r="E217" s="98">
        <v>17083</v>
      </c>
      <c r="F217" s="98"/>
      <c r="G217" s="111">
        <f>AVERAGE(Table1422[[#This Row],[IQ1_2015]:[IQ1_2019]])</f>
        <v>20444.25</v>
      </c>
      <c r="H217" s="100">
        <v>37750</v>
      </c>
      <c r="I217" s="100">
        <v>32571</v>
      </c>
      <c r="J217" s="100">
        <v>24875</v>
      </c>
      <c r="K217" s="100">
        <v>34167</v>
      </c>
      <c r="L217" s="100"/>
      <c r="M217" s="111">
        <f>AVERAGE(Table1422[[#This Row],[IQ2_2015]:[IQ2_2019]])</f>
        <v>32340.75</v>
      </c>
      <c r="N217" s="100">
        <v>61000</v>
      </c>
      <c r="O217" s="100">
        <v>47250</v>
      </c>
      <c r="P217" s="100">
        <v>55929</v>
      </c>
      <c r="Q217" s="100">
        <v>46250</v>
      </c>
      <c r="R217" s="100"/>
      <c r="S217" s="116">
        <f>AVERAGE(Table1422[[#This Row],[IQ3_2015]:[IQ3_2019]])</f>
        <v>52607.25</v>
      </c>
      <c r="T217" s="107">
        <v>0.54200000000000004</v>
      </c>
      <c r="U217" s="107">
        <v>0.64599999999999991</v>
      </c>
      <c r="V217" s="107">
        <v>0.255</v>
      </c>
      <c r="W217" s="107">
        <v>0.51400000000000001</v>
      </c>
      <c r="X217" s="107"/>
      <c r="Y217" s="117">
        <f>AVERAGE(Table1422[[#This Row],[SNAP_2015]:[SNAP_2019]])</f>
        <v>0.48925000000000002</v>
      </c>
      <c r="Z217" s="107">
        <v>0.29899999999999999</v>
      </c>
      <c r="AA217" s="107">
        <v>0.28300000000000003</v>
      </c>
      <c r="AB217" s="107">
        <v>0.17699999999999999</v>
      </c>
      <c r="AC217" s="107">
        <v>0.24299999999999999</v>
      </c>
      <c r="AD217" s="107"/>
      <c r="AE217" s="115">
        <f>AVERAGE(Table1422[[#This Row],[Poverty_2015]:[Poverty_2019]])</f>
        <v>0.25050000000000006</v>
      </c>
      <c r="AF217" s="109">
        <v>9.1999999999999998E-2</v>
      </c>
      <c r="AG217" s="109">
        <v>8.5999999999999993E-2</v>
      </c>
      <c r="AH217" s="109">
        <v>0.35200000000000004</v>
      </c>
      <c r="AI217" s="109">
        <v>6.5000000000000002E-2</v>
      </c>
      <c r="AJ217" s="109"/>
      <c r="AK217" s="114">
        <f>AVERAGE(Table1422[[#This Row],[Full Time Employment_2015]:[Full Time Employment_2019]])</f>
        <v>0.14874999999999999</v>
      </c>
      <c r="AL217" s="140">
        <v>93.75</v>
      </c>
      <c r="AM217" s="2" t="s">
        <v>505</v>
      </c>
    </row>
    <row r="218" spans="1:39" x14ac:dyDescent="0.25">
      <c r="A218" s="56" t="s">
        <v>267</v>
      </c>
      <c r="B218" s="105">
        <v>18667</v>
      </c>
      <c r="C218" s="98">
        <v>18000</v>
      </c>
      <c r="D218" s="105">
        <v>21750</v>
      </c>
      <c r="E218" s="98">
        <v>21000</v>
      </c>
      <c r="F218" s="98"/>
      <c r="G218" s="111">
        <f>AVERAGE(Table1422[[#This Row],[IQ1_2015]:[IQ1_2019]])</f>
        <v>19854.25</v>
      </c>
      <c r="H218" s="100">
        <v>35667</v>
      </c>
      <c r="I218" s="100">
        <v>32000</v>
      </c>
      <c r="J218" s="100">
        <v>31750</v>
      </c>
      <c r="K218" s="100">
        <v>32375</v>
      </c>
      <c r="L218" s="100"/>
      <c r="M218" s="111">
        <f>AVERAGE(Table1422[[#This Row],[IQ2_2015]:[IQ2_2019]])</f>
        <v>32948</v>
      </c>
      <c r="N218" s="100">
        <v>52583</v>
      </c>
      <c r="O218" s="100">
        <v>53000</v>
      </c>
      <c r="P218" s="100">
        <v>45500</v>
      </c>
      <c r="Q218" s="100">
        <v>41500</v>
      </c>
      <c r="R218" s="100"/>
      <c r="S218" s="116">
        <f>AVERAGE(Table1422[[#This Row],[IQ3_2015]:[IQ3_2019]])</f>
        <v>48145.75</v>
      </c>
      <c r="T218" s="107">
        <v>0.23699999999999999</v>
      </c>
      <c r="U218" s="107">
        <v>0.38100000000000001</v>
      </c>
      <c r="V218" s="107">
        <v>0.58899999999999997</v>
      </c>
      <c r="W218" s="107">
        <v>0.627</v>
      </c>
      <c r="X218" s="107"/>
      <c r="Y218" s="117">
        <f>AVERAGE(Table1422[[#This Row],[SNAP_2015]:[SNAP_2019]])</f>
        <v>0.45849999999999996</v>
      </c>
      <c r="Z218" s="107">
        <v>0.13200000000000001</v>
      </c>
      <c r="AA218" s="107">
        <v>0.28600000000000003</v>
      </c>
      <c r="AB218" s="107">
        <v>0.26800000000000002</v>
      </c>
      <c r="AC218" s="107">
        <v>0.23600000000000002</v>
      </c>
      <c r="AD218" s="107"/>
      <c r="AE218" s="115">
        <f>AVERAGE(Table1422[[#This Row],[Poverty_2015]:[Poverty_2019]])</f>
        <v>0.23050000000000001</v>
      </c>
      <c r="AF218" s="109">
        <v>0.29899999999999999</v>
      </c>
      <c r="AG218" s="109">
        <v>0.28999999999999998</v>
      </c>
      <c r="AH218" s="109">
        <v>0.128</v>
      </c>
      <c r="AI218" s="109">
        <v>0.34499999999999997</v>
      </c>
      <c r="AJ218" s="109"/>
      <c r="AK218" s="114">
        <f>AVERAGE(Table1422[[#This Row],[Full Time Employment_2015]:[Full Time Employment_2019]])</f>
        <v>0.26549999999999996</v>
      </c>
      <c r="AL218" s="100">
        <v>175</v>
      </c>
      <c r="AM218" s="2" t="s">
        <v>505</v>
      </c>
    </row>
    <row r="219" spans="1:39" x14ac:dyDescent="0.25">
      <c r="A219" s="56" t="s">
        <v>42</v>
      </c>
      <c r="B219" s="105">
        <v>15083</v>
      </c>
      <c r="C219" s="98">
        <v>14625</v>
      </c>
      <c r="D219" s="105">
        <v>18667</v>
      </c>
      <c r="E219" s="98">
        <v>15250</v>
      </c>
      <c r="F219" s="98"/>
      <c r="G219" s="111">
        <f>AVERAGE(Table1422[[#This Row],[IQ1_2015]:[IQ1_2019]])</f>
        <v>15906.25</v>
      </c>
      <c r="H219" s="100">
        <v>27833</v>
      </c>
      <c r="I219" s="100">
        <v>27250</v>
      </c>
      <c r="J219" s="100">
        <v>37333</v>
      </c>
      <c r="K219" s="100">
        <v>26000</v>
      </c>
      <c r="L219" s="100"/>
      <c r="M219" s="111">
        <f>AVERAGE(Table1422[[#This Row],[IQ2_2015]:[IQ2_2019]])</f>
        <v>29604</v>
      </c>
      <c r="N219" s="100">
        <v>43000</v>
      </c>
      <c r="O219" s="100">
        <v>54100</v>
      </c>
      <c r="P219" s="100">
        <v>50167</v>
      </c>
      <c r="Q219" s="100">
        <v>55188</v>
      </c>
      <c r="R219" s="100"/>
      <c r="S219" s="116">
        <f>AVERAGE(Table1422[[#This Row],[IQ3_2015]:[IQ3_2019]])</f>
        <v>50613.75</v>
      </c>
      <c r="T219" s="107">
        <v>0.623</v>
      </c>
      <c r="U219" s="107">
        <v>0.55200000000000005</v>
      </c>
      <c r="V219" s="107">
        <v>0.46899999999999997</v>
      </c>
      <c r="W219" s="107">
        <v>0.43700000000000006</v>
      </c>
      <c r="X219" s="107"/>
      <c r="Y219" s="117">
        <f>AVERAGE(Table1422[[#This Row],[SNAP_2015]:[SNAP_2019]])</f>
        <v>0.5202500000000001</v>
      </c>
      <c r="Z219" s="107">
        <v>0.45899999999999996</v>
      </c>
      <c r="AA219" s="107">
        <v>0.40299999999999997</v>
      </c>
      <c r="AB219" s="107">
        <v>0.25</v>
      </c>
      <c r="AC219" s="107">
        <v>0.33799999999999997</v>
      </c>
      <c r="AD219" s="107"/>
      <c r="AE219" s="115">
        <f>AVERAGE(Table1422[[#This Row],[Poverty_2015]:[Poverty_2019]])</f>
        <v>0.36249999999999993</v>
      </c>
      <c r="AF219" s="109">
        <v>0.10199999999999999</v>
      </c>
      <c r="AG219" s="109">
        <v>9.5000000000000001E-2</v>
      </c>
      <c r="AH219" s="109">
        <v>0.28899999999999998</v>
      </c>
      <c r="AI219" s="109">
        <v>7.6999999999999999E-2</v>
      </c>
      <c r="AJ219" s="109"/>
      <c r="AK219" s="114">
        <f>AVERAGE(Table1422[[#This Row],[Full Time Employment_2015]:[Full Time Employment_2019]])</f>
        <v>0.14074999999999999</v>
      </c>
      <c r="AL219" s="100"/>
      <c r="AM219" s="2" t="s">
        <v>507</v>
      </c>
    </row>
    <row r="220" spans="1:39" x14ac:dyDescent="0.25">
      <c r="A220" s="56" t="s">
        <v>266</v>
      </c>
      <c r="B220" s="105">
        <v>18875</v>
      </c>
      <c r="C220" s="98">
        <v>19750</v>
      </c>
      <c r="D220" s="105">
        <v>14250</v>
      </c>
      <c r="E220" s="98">
        <v>18000</v>
      </c>
      <c r="F220" s="98"/>
      <c r="G220" s="111">
        <f>AVERAGE(Table1422[[#This Row],[IQ1_2015]:[IQ1_2019]])</f>
        <v>17718.75</v>
      </c>
      <c r="H220" s="100">
        <v>34333</v>
      </c>
      <c r="I220" s="100">
        <v>38000</v>
      </c>
      <c r="J220" s="100">
        <v>28500</v>
      </c>
      <c r="K220" s="100">
        <v>38250</v>
      </c>
      <c r="L220" s="100"/>
      <c r="M220" s="111">
        <f>AVERAGE(Table1422[[#This Row],[IQ2_2015]:[IQ2_2019]])</f>
        <v>34770.75</v>
      </c>
      <c r="N220" s="100">
        <v>49000</v>
      </c>
      <c r="O220" s="100">
        <v>49750</v>
      </c>
      <c r="P220" s="100">
        <v>58250</v>
      </c>
      <c r="Q220" s="100">
        <v>49625</v>
      </c>
      <c r="R220" s="100"/>
      <c r="S220" s="116">
        <f>AVERAGE(Table1422[[#This Row],[IQ3_2015]:[IQ3_2019]])</f>
        <v>51656.25</v>
      </c>
      <c r="T220" s="107">
        <v>0.41200000000000003</v>
      </c>
      <c r="U220" s="107">
        <v>0.46500000000000002</v>
      </c>
      <c r="V220" s="107">
        <v>0.45500000000000002</v>
      </c>
      <c r="W220" s="107">
        <v>0.436</v>
      </c>
      <c r="X220" s="107"/>
      <c r="Y220" s="117">
        <f>AVERAGE(Table1422[[#This Row],[SNAP_2015]:[SNAP_2019]])</f>
        <v>0.442</v>
      </c>
      <c r="Z220" s="107">
        <v>0.314</v>
      </c>
      <c r="AA220" s="107">
        <v>0.27899999999999997</v>
      </c>
      <c r="AB220" s="107">
        <v>0.379</v>
      </c>
      <c r="AC220" s="107">
        <v>0.35899999999999999</v>
      </c>
      <c r="AD220" s="107"/>
      <c r="AE220" s="115">
        <f>AVERAGE(Table1422[[#This Row],[Poverty_2015]:[Poverty_2019]])</f>
        <v>0.33274999999999999</v>
      </c>
      <c r="AF220" s="109">
        <v>0.20199999999999999</v>
      </c>
      <c r="AG220" s="109">
        <v>0.184</v>
      </c>
      <c r="AH220" s="109">
        <v>0.54500000000000004</v>
      </c>
      <c r="AI220" s="109">
        <v>0.111</v>
      </c>
      <c r="AJ220" s="109"/>
      <c r="AK220" s="114">
        <f>AVERAGE(Table1422[[#This Row],[Full Time Employment_2015]:[Full Time Employment_2019]])</f>
        <v>0.26050000000000001</v>
      </c>
      <c r="AL220" s="100"/>
      <c r="AM220" s="2" t="s">
        <v>507</v>
      </c>
    </row>
    <row r="221" spans="1:39" x14ac:dyDescent="0.25">
      <c r="A221" s="56" t="s">
        <v>98</v>
      </c>
      <c r="B221" s="105">
        <v>29057</v>
      </c>
      <c r="C221" s="98">
        <v>31140</v>
      </c>
      <c r="D221" s="105">
        <v>17125</v>
      </c>
      <c r="E221" s="98">
        <v>24285</v>
      </c>
      <c r="F221" s="98"/>
      <c r="G221" s="111">
        <f>AVERAGE(Table1422[[#This Row],[IQ1_2015]:[IQ1_2019]])</f>
        <v>25401.75</v>
      </c>
      <c r="H221" s="100">
        <v>52596</v>
      </c>
      <c r="I221" s="100">
        <v>50052</v>
      </c>
      <c r="J221" s="100">
        <v>38500</v>
      </c>
      <c r="K221" s="100">
        <v>42045</v>
      </c>
      <c r="L221" s="100"/>
      <c r="M221" s="111">
        <f>AVERAGE(Table1422[[#This Row],[IQ2_2015]:[IQ2_2019]])</f>
        <v>45798.25</v>
      </c>
      <c r="N221" s="100">
        <v>86852</v>
      </c>
      <c r="O221" s="100">
        <v>83056</v>
      </c>
      <c r="P221" s="100">
        <v>47100</v>
      </c>
      <c r="Q221" s="100">
        <v>67367</v>
      </c>
      <c r="R221" s="100"/>
      <c r="S221" s="116">
        <f>AVERAGE(Table1422[[#This Row],[IQ3_2015]:[IQ3_2019]])</f>
        <v>71093.75</v>
      </c>
      <c r="T221" s="107">
        <v>0.09</v>
      </c>
      <c r="U221" s="107">
        <v>8.199999999999999E-2</v>
      </c>
      <c r="V221" s="107">
        <v>0.5</v>
      </c>
      <c r="W221" s="107">
        <v>0.10800000000000001</v>
      </c>
      <c r="X221" s="107"/>
      <c r="Y221" s="117">
        <f>AVERAGE(Table1422[[#This Row],[SNAP_2015]:[SNAP_2019]])</f>
        <v>0.19499999999999998</v>
      </c>
      <c r="Z221" s="107">
        <v>9.8000000000000004E-2</v>
      </c>
      <c r="AA221" s="107">
        <v>9.9000000000000005E-2</v>
      </c>
      <c r="AB221" s="107">
        <v>0.33299999999999996</v>
      </c>
      <c r="AC221" s="107">
        <v>0.14599999999999999</v>
      </c>
      <c r="AD221" s="107"/>
      <c r="AE221" s="115">
        <f>AVERAGE(Table1422[[#This Row],[Poverty_2015]:[Poverty_2019]])</f>
        <v>0.16900000000000001</v>
      </c>
      <c r="AF221" s="109">
        <v>0.48399999999999999</v>
      </c>
      <c r="AG221" s="109">
        <v>0.52</v>
      </c>
      <c r="AH221" s="109">
        <v>0.125</v>
      </c>
      <c r="AI221" s="109">
        <v>0.50600000000000001</v>
      </c>
      <c r="AJ221" s="109"/>
      <c r="AK221" s="114">
        <f>AVERAGE(Table1422[[#This Row],[Full Time Employment_2015]:[Full Time Employment_2019]])</f>
        <v>0.40875</v>
      </c>
      <c r="AL221" s="100"/>
      <c r="AM221" s="2" t="s">
        <v>507</v>
      </c>
    </row>
    <row r="222" spans="1:39" x14ac:dyDescent="0.25">
      <c r="A222" s="56" t="s">
        <v>30</v>
      </c>
      <c r="B222" s="105" t="s">
        <v>206</v>
      </c>
      <c r="C222" s="98">
        <v>10250</v>
      </c>
      <c r="D222" s="105">
        <v>26468</v>
      </c>
      <c r="E222" s="98">
        <v>12500</v>
      </c>
      <c r="F222" s="98"/>
      <c r="G222" s="111">
        <f>AVERAGE(Table1422[[#This Row],[IQ1_2015]:[IQ1_2019]])</f>
        <v>16406</v>
      </c>
      <c r="H222" s="100" t="s">
        <v>206</v>
      </c>
      <c r="I222" s="100">
        <v>21500</v>
      </c>
      <c r="J222" s="100">
        <v>41891</v>
      </c>
      <c r="K222" s="100">
        <v>28333</v>
      </c>
      <c r="L222" s="100"/>
      <c r="M222" s="111">
        <f>AVERAGE(Table1422[[#This Row],[IQ2_2015]:[IQ2_2019]])</f>
        <v>30574.666666666668</v>
      </c>
      <c r="N222" s="100" t="s">
        <v>206</v>
      </c>
      <c r="O222" s="100">
        <v>37100</v>
      </c>
      <c r="P222" s="100">
        <v>73972</v>
      </c>
      <c r="Q222" s="100">
        <v>43636</v>
      </c>
      <c r="R222" s="100"/>
      <c r="S222" s="116">
        <f>AVERAGE(Table1422[[#This Row],[IQ3_2015]:[IQ3_2019]])</f>
        <v>51569.333333333336</v>
      </c>
      <c r="T222" s="107">
        <v>0.23100000000000001</v>
      </c>
      <c r="U222" s="107">
        <v>0.18100000000000002</v>
      </c>
      <c r="V222" s="107">
        <v>9.4E-2</v>
      </c>
      <c r="W222" s="107">
        <v>0.155</v>
      </c>
      <c r="X222" s="107"/>
      <c r="Y222" s="117">
        <f>AVERAGE(Table1422[[#This Row],[SNAP_2015]:[SNAP_2019]])</f>
        <v>0.16525000000000001</v>
      </c>
      <c r="Z222" s="107">
        <v>0.35</v>
      </c>
      <c r="AA222" s="107">
        <v>0.29899999999999999</v>
      </c>
      <c r="AB222" s="107">
        <v>0.11199999999999999</v>
      </c>
      <c r="AC222" s="107">
        <v>0.2</v>
      </c>
      <c r="AD222" s="107"/>
      <c r="AE222" s="115">
        <f>AVERAGE(Table1422[[#This Row],[Poverty_2015]:[Poverty_2019]])</f>
        <v>0.24025000000000002</v>
      </c>
      <c r="AF222" s="109">
        <v>0.29399999999999998</v>
      </c>
      <c r="AG222" s="109">
        <v>0.374</v>
      </c>
      <c r="AH222" s="109">
        <v>0.81700000000000006</v>
      </c>
      <c r="AI222" s="109">
        <v>0.441</v>
      </c>
      <c r="AJ222" s="109"/>
      <c r="AK222" s="114">
        <f>AVERAGE(Table1422[[#This Row],[Full Time Employment_2015]:[Full Time Employment_2019]])</f>
        <v>0.48149999999999998</v>
      </c>
      <c r="AL222" s="100">
        <v>80</v>
      </c>
      <c r="AM222" s="2" t="s">
        <v>529</v>
      </c>
    </row>
    <row r="223" spans="1:39" x14ac:dyDescent="0.25">
      <c r="A223" s="56" t="s">
        <v>265</v>
      </c>
      <c r="B223" s="105" t="s">
        <v>206</v>
      </c>
      <c r="C223" s="98">
        <v>22250</v>
      </c>
      <c r="D223" s="105">
        <v>11500</v>
      </c>
      <c r="E223" s="98">
        <v>12875</v>
      </c>
      <c r="F223" s="98"/>
      <c r="G223" s="111">
        <f>AVERAGE(Table1422[[#This Row],[IQ1_2015]:[IQ1_2019]])</f>
        <v>15541.666666666666</v>
      </c>
      <c r="H223" s="100" t="s">
        <v>206</v>
      </c>
      <c r="I223" s="100">
        <v>33250</v>
      </c>
      <c r="J223" s="100">
        <v>24955</v>
      </c>
      <c r="K223" s="100">
        <v>30250</v>
      </c>
      <c r="L223" s="100"/>
      <c r="M223" s="111">
        <f>AVERAGE(Table1422[[#This Row],[IQ2_2015]:[IQ2_2019]])</f>
        <v>29485</v>
      </c>
      <c r="N223" s="100" t="s">
        <v>206</v>
      </c>
      <c r="O223" s="100">
        <v>53500</v>
      </c>
      <c r="P223" s="100">
        <v>40667</v>
      </c>
      <c r="Q223" s="100">
        <v>38500</v>
      </c>
      <c r="R223" s="100"/>
      <c r="S223" s="116">
        <f>AVERAGE(Table1422[[#This Row],[IQ3_2015]:[IQ3_2019]])</f>
        <v>44222.333333333336</v>
      </c>
      <c r="T223" s="107">
        <v>0.40500000000000003</v>
      </c>
      <c r="U223" s="107">
        <v>0.46200000000000002</v>
      </c>
      <c r="V223" s="107">
        <v>0.159</v>
      </c>
      <c r="W223" s="107">
        <v>0.36799999999999999</v>
      </c>
      <c r="X223" s="107"/>
      <c r="Y223" s="117">
        <f>AVERAGE(Table1422[[#This Row],[SNAP_2015]:[SNAP_2019]])</f>
        <v>0.34850000000000003</v>
      </c>
      <c r="Z223" s="107">
        <v>0.24299999999999999</v>
      </c>
      <c r="AA223" s="107">
        <v>0.17899999999999999</v>
      </c>
      <c r="AB223" s="107">
        <v>0.22</v>
      </c>
      <c r="AC223" s="107">
        <v>0.316</v>
      </c>
      <c r="AD223" s="107"/>
      <c r="AE223" s="115">
        <f>AVERAGE(Table1422[[#This Row],[Poverty_2015]:[Poverty_2019]])</f>
        <v>0.23949999999999999</v>
      </c>
      <c r="AF223" s="109">
        <v>0.255</v>
      </c>
      <c r="AG223" s="109">
        <v>0.21100000000000002</v>
      </c>
      <c r="AH223" s="109">
        <v>0.54299999999999993</v>
      </c>
      <c r="AI223" s="109">
        <v>0.26800000000000002</v>
      </c>
      <c r="AJ223" s="109"/>
      <c r="AK223" s="114">
        <f>AVERAGE(Table1422[[#This Row],[Full Time Employment_2015]:[Full Time Employment_2019]])</f>
        <v>0.31924999999999998</v>
      </c>
      <c r="AL223" s="100"/>
      <c r="AM223" s="2" t="s">
        <v>507</v>
      </c>
    </row>
    <row r="224" spans="1:39" x14ac:dyDescent="0.25">
      <c r="A224" s="56" t="s">
        <v>43</v>
      </c>
      <c r="B224" s="105" t="s">
        <v>206</v>
      </c>
      <c r="C224" s="98">
        <v>22750</v>
      </c>
      <c r="D224" s="105">
        <v>13875</v>
      </c>
      <c r="E224" s="98">
        <v>13500</v>
      </c>
      <c r="F224" s="98"/>
      <c r="G224" s="111">
        <f>AVERAGE(Table1422[[#This Row],[IQ1_2015]:[IQ1_2019]])</f>
        <v>16708.333333333332</v>
      </c>
      <c r="H224" s="100" t="s">
        <v>206</v>
      </c>
      <c r="I224" s="100">
        <v>33000</v>
      </c>
      <c r="J224" s="100">
        <v>31500</v>
      </c>
      <c r="K224" s="100">
        <v>32250</v>
      </c>
      <c r="L224" s="100"/>
      <c r="M224" s="111">
        <f>AVERAGE(Table1422[[#This Row],[IQ2_2015]:[IQ2_2019]])</f>
        <v>32250</v>
      </c>
      <c r="N224" s="100" t="s">
        <v>206</v>
      </c>
      <c r="O224" s="100">
        <v>38250</v>
      </c>
      <c r="P224" s="100">
        <v>48250</v>
      </c>
      <c r="Q224" s="100">
        <v>38000</v>
      </c>
      <c r="R224" s="100"/>
      <c r="S224" s="116">
        <f>AVERAGE(Table1422[[#This Row],[IQ3_2015]:[IQ3_2019]])</f>
        <v>41500</v>
      </c>
      <c r="T224" s="107">
        <v>0</v>
      </c>
      <c r="U224" s="107">
        <v>0</v>
      </c>
      <c r="V224" s="107">
        <v>0.41499999999999998</v>
      </c>
      <c r="W224" s="107">
        <v>8.3000000000000004E-2</v>
      </c>
      <c r="X224" s="107"/>
      <c r="Y224" s="117">
        <f>AVERAGE(Table1422[[#This Row],[SNAP_2015]:[SNAP_2019]])</f>
        <v>0.1245</v>
      </c>
      <c r="Z224" s="107">
        <v>0.3</v>
      </c>
      <c r="AA224" s="107">
        <v>0.188</v>
      </c>
      <c r="AB224" s="107">
        <v>0.26800000000000002</v>
      </c>
      <c r="AC224" s="107">
        <v>0.25</v>
      </c>
      <c r="AD224" s="107"/>
      <c r="AE224" s="115">
        <f>AVERAGE(Table1422[[#This Row],[Poverty_2015]:[Poverty_2019]])</f>
        <v>0.2515</v>
      </c>
      <c r="AF224" s="109">
        <v>0.26700000000000002</v>
      </c>
      <c r="AG224" s="109">
        <v>0.14300000000000002</v>
      </c>
      <c r="AH224" s="109">
        <v>0.3</v>
      </c>
      <c r="AI224" s="109">
        <v>0.154</v>
      </c>
      <c r="AJ224" s="109"/>
      <c r="AK224" s="114">
        <f>AVERAGE(Table1422[[#This Row],[Full Time Employment_2015]:[Full Time Employment_2019]])</f>
        <v>0.216</v>
      </c>
      <c r="AL224" s="100"/>
      <c r="AM224" s="2" t="s">
        <v>507</v>
      </c>
    </row>
    <row r="225" spans="1:39" x14ac:dyDescent="0.25">
      <c r="A225" s="56" t="s">
        <v>70</v>
      </c>
      <c r="B225" s="105">
        <v>23071</v>
      </c>
      <c r="C225" s="98">
        <v>23700</v>
      </c>
      <c r="D225" s="105">
        <v>14500</v>
      </c>
      <c r="E225" s="98">
        <v>19326</v>
      </c>
      <c r="F225" s="98"/>
      <c r="G225" s="111">
        <f>AVERAGE(Table1422[[#This Row],[IQ1_2015]:[IQ1_2019]])</f>
        <v>20149.25</v>
      </c>
      <c r="H225" s="100">
        <v>35350</v>
      </c>
      <c r="I225" s="100">
        <v>36955</v>
      </c>
      <c r="J225" s="100">
        <v>32000</v>
      </c>
      <c r="K225" s="100">
        <v>38167</v>
      </c>
      <c r="L225" s="100"/>
      <c r="M225" s="111">
        <f>AVERAGE(Table1422[[#This Row],[IQ2_2015]:[IQ2_2019]])</f>
        <v>35618</v>
      </c>
      <c r="N225" s="100">
        <v>58000</v>
      </c>
      <c r="O225" s="100">
        <v>64600</v>
      </c>
      <c r="P225" s="100">
        <v>48000</v>
      </c>
      <c r="Q225" s="100">
        <v>65462</v>
      </c>
      <c r="R225" s="100"/>
      <c r="S225" s="116">
        <f>AVERAGE(Table1422[[#This Row],[IQ3_2015]:[IQ3_2019]])</f>
        <v>59015.5</v>
      </c>
      <c r="T225" s="107">
        <v>5.7000000000000002E-2</v>
      </c>
      <c r="U225" s="107">
        <v>4.4999999999999998E-2</v>
      </c>
      <c r="V225" s="107">
        <v>0</v>
      </c>
      <c r="W225" s="107">
        <v>7.9000000000000001E-2</v>
      </c>
      <c r="X225" s="107"/>
      <c r="Y225" s="117">
        <f>AVERAGE(Table1422[[#This Row],[SNAP_2015]:[SNAP_2019]])</f>
        <v>4.5249999999999999E-2</v>
      </c>
      <c r="Z225" s="107">
        <v>9.4E-2</v>
      </c>
      <c r="AA225" s="107">
        <v>7.0000000000000007E-2</v>
      </c>
      <c r="AB225" s="107">
        <v>0.214</v>
      </c>
      <c r="AC225" s="107">
        <v>0.122</v>
      </c>
      <c r="AD225" s="107"/>
      <c r="AE225" s="115">
        <f>AVERAGE(Table1422[[#This Row],[Poverty_2015]:[Poverty_2019]])</f>
        <v>0.125</v>
      </c>
      <c r="AF225" s="109">
        <v>0.38299999999999995</v>
      </c>
      <c r="AG225" s="109">
        <v>0.48700000000000004</v>
      </c>
      <c r="AH225" s="109">
        <v>0.34399999999999997</v>
      </c>
      <c r="AI225" s="109">
        <v>0.48399999999999999</v>
      </c>
      <c r="AJ225" s="109"/>
      <c r="AK225" s="114">
        <f>AVERAGE(Table1422[[#This Row],[Full Time Employment_2015]:[Full Time Employment_2019]])</f>
        <v>0.42449999999999999</v>
      </c>
      <c r="AL225" s="100"/>
      <c r="AM225" s="2" t="s">
        <v>507</v>
      </c>
    </row>
    <row r="226" spans="1:39" x14ac:dyDescent="0.25">
      <c r="A226" s="56" t="s">
        <v>82</v>
      </c>
      <c r="B226" s="105">
        <v>23571</v>
      </c>
      <c r="C226" s="98">
        <v>23000</v>
      </c>
      <c r="D226" s="105">
        <v>19368</v>
      </c>
      <c r="E226" s="98">
        <v>24000</v>
      </c>
      <c r="F226" s="98"/>
      <c r="G226" s="111">
        <f>AVERAGE(Table1422[[#This Row],[IQ1_2015]:[IQ1_2019]])</f>
        <v>22484.75</v>
      </c>
      <c r="H226" s="100">
        <v>43125</v>
      </c>
      <c r="I226" s="100">
        <v>40000</v>
      </c>
      <c r="J226" s="100">
        <v>35600</v>
      </c>
      <c r="K226" s="100">
        <v>42800</v>
      </c>
      <c r="L226" s="100"/>
      <c r="M226" s="111">
        <f>AVERAGE(Table1422[[#This Row],[IQ2_2015]:[IQ2_2019]])</f>
        <v>40381.25</v>
      </c>
      <c r="N226" s="100">
        <v>61875</v>
      </c>
      <c r="O226" s="100">
        <v>57500</v>
      </c>
      <c r="P226" s="100">
        <v>64500</v>
      </c>
      <c r="Q226" s="100">
        <v>65500</v>
      </c>
      <c r="R226" s="100"/>
      <c r="S226" s="116">
        <f>AVERAGE(Table1422[[#This Row],[IQ3_2015]:[IQ3_2019]])</f>
        <v>62343.75</v>
      </c>
      <c r="T226" s="107">
        <v>0.53299999999999992</v>
      </c>
      <c r="U226" s="107">
        <v>0.51800000000000002</v>
      </c>
      <c r="V226" s="107">
        <v>6.3E-2</v>
      </c>
      <c r="W226" s="107">
        <v>0.51100000000000001</v>
      </c>
      <c r="X226" s="107"/>
      <c r="Y226" s="117">
        <f>AVERAGE(Table1422[[#This Row],[SNAP_2015]:[SNAP_2019]])</f>
        <v>0.40625</v>
      </c>
      <c r="Z226" s="107">
        <v>0.2</v>
      </c>
      <c r="AA226" s="107">
        <v>0.27100000000000002</v>
      </c>
      <c r="AB226" s="107">
        <v>9.8000000000000004E-2</v>
      </c>
      <c r="AC226" s="107">
        <v>0.20199999999999999</v>
      </c>
      <c r="AD226" s="107"/>
      <c r="AE226" s="115">
        <f>AVERAGE(Table1422[[#This Row],[Poverty_2015]:[Poverty_2019]])</f>
        <v>0.19275</v>
      </c>
      <c r="AF226" s="109">
        <v>0.254</v>
      </c>
      <c r="AG226" s="109">
        <v>0.30599999999999999</v>
      </c>
      <c r="AH226" s="109">
        <v>0.60699999999999998</v>
      </c>
      <c r="AI226" s="109">
        <v>0.27100000000000002</v>
      </c>
      <c r="AJ226" s="109"/>
      <c r="AK226" s="114">
        <f>AVERAGE(Table1422[[#This Row],[Full Time Employment_2015]:[Full Time Employment_2019]])</f>
        <v>0.35950000000000004</v>
      </c>
      <c r="AL226" s="100">
        <v>138</v>
      </c>
      <c r="AM226" s="2" t="s">
        <v>505</v>
      </c>
    </row>
    <row r="227" spans="1:39" x14ac:dyDescent="0.25">
      <c r="A227" s="56" t="s">
        <v>264</v>
      </c>
      <c r="B227" s="105">
        <v>32782</v>
      </c>
      <c r="C227" s="98">
        <v>33714</v>
      </c>
      <c r="D227" s="105">
        <v>22583</v>
      </c>
      <c r="E227" s="98">
        <v>39700</v>
      </c>
      <c r="F227" s="98"/>
      <c r="G227" s="111">
        <f>AVERAGE(Table1422[[#This Row],[IQ1_2015]:[IQ1_2019]])</f>
        <v>32194.75</v>
      </c>
      <c r="H227" s="100">
        <v>54975</v>
      </c>
      <c r="I227" s="100">
        <v>59944</v>
      </c>
      <c r="J227" s="100">
        <v>38500</v>
      </c>
      <c r="K227" s="100">
        <v>64667</v>
      </c>
      <c r="L227" s="100"/>
      <c r="M227" s="111">
        <f>AVERAGE(Table1422[[#This Row],[IQ2_2015]:[IQ2_2019]])</f>
        <v>54521.5</v>
      </c>
      <c r="N227" s="100">
        <v>88667</v>
      </c>
      <c r="O227" s="100">
        <v>91231</v>
      </c>
      <c r="P227" s="100">
        <v>62167</v>
      </c>
      <c r="Q227" s="100">
        <v>94577</v>
      </c>
      <c r="R227" s="100"/>
      <c r="S227" s="116">
        <f>AVERAGE(Table1422[[#This Row],[IQ3_2015]:[IQ3_2019]])</f>
        <v>84160.5</v>
      </c>
      <c r="T227" s="107">
        <v>0.11699999999999999</v>
      </c>
      <c r="U227" s="107">
        <v>0.128</v>
      </c>
      <c r="V227" s="107">
        <v>0.5</v>
      </c>
      <c r="W227" s="107">
        <v>0.124</v>
      </c>
      <c r="X227" s="107"/>
      <c r="Y227" s="117">
        <f>AVERAGE(Table1422[[#This Row],[SNAP_2015]:[SNAP_2019]])</f>
        <v>0.21725</v>
      </c>
      <c r="Z227" s="107">
        <v>7.9000000000000001E-2</v>
      </c>
      <c r="AA227" s="107">
        <v>9.6999999999999989E-2</v>
      </c>
      <c r="AB227" s="107">
        <v>0.22899999999999998</v>
      </c>
      <c r="AC227" s="107">
        <v>7.6999999999999999E-2</v>
      </c>
      <c r="AD227" s="107"/>
      <c r="AE227" s="115">
        <f>AVERAGE(Table1422[[#This Row],[Poverty_2015]:[Poverty_2019]])</f>
        <v>0.1205</v>
      </c>
      <c r="AF227" s="109">
        <v>0.57600000000000007</v>
      </c>
      <c r="AG227" s="109">
        <v>0.57399999999999995</v>
      </c>
      <c r="AH227" s="109" t="s">
        <v>483</v>
      </c>
      <c r="AI227" s="109">
        <v>0.57299999999999995</v>
      </c>
      <c r="AJ227" s="109"/>
      <c r="AK227" s="114">
        <f>AVERAGE(Table1422[[#This Row],[Full Time Employment_2015]:[Full Time Employment_2019]])</f>
        <v>0.57433333333333325</v>
      </c>
      <c r="AL227" s="100"/>
      <c r="AM227" s="2" t="s">
        <v>507</v>
      </c>
    </row>
    <row r="228" spans="1:39" x14ac:dyDescent="0.25">
      <c r="A228" s="56" t="s">
        <v>263</v>
      </c>
      <c r="B228" s="105">
        <v>16125</v>
      </c>
      <c r="C228" s="98">
        <v>17714</v>
      </c>
      <c r="D228" s="105">
        <v>34750</v>
      </c>
      <c r="E228" s="98">
        <v>18500</v>
      </c>
      <c r="F228" s="98"/>
      <c r="G228" s="111">
        <f>AVERAGE(Table1422[[#This Row],[IQ1_2015]:[IQ1_2019]])</f>
        <v>21772.25</v>
      </c>
      <c r="H228" s="100">
        <v>23000</v>
      </c>
      <c r="I228" s="100">
        <v>28500</v>
      </c>
      <c r="J228" s="100">
        <v>62250</v>
      </c>
      <c r="K228" s="100">
        <v>34750</v>
      </c>
      <c r="L228" s="100"/>
      <c r="M228" s="111">
        <f>AVERAGE(Table1422[[#This Row],[IQ2_2015]:[IQ2_2019]])</f>
        <v>37125</v>
      </c>
      <c r="N228" s="100">
        <v>43000</v>
      </c>
      <c r="O228" s="100">
        <v>41000</v>
      </c>
      <c r="P228" s="100">
        <v>93870</v>
      </c>
      <c r="Q228" s="100">
        <v>62700</v>
      </c>
      <c r="R228" s="100"/>
      <c r="S228" s="116">
        <f>AVERAGE(Table1422[[#This Row],[IQ3_2015]:[IQ3_2019]])</f>
        <v>60142.5</v>
      </c>
      <c r="T228" s="107">
        <v>0.29699999999999999</v>
      </c>
      <c r="U228" s="107">
        <v>0.309</v>
      </c>
      <c r="V228" s="107">
        <v>0.121</v>
      </c>
      <c r="W228" s="107">
        <v>0.22699999999999998</v>
      </c>
      <c r="X228" s="107"/>
      <c r="Y228" s="117">
        <f>AVERAGE(Table1422[[#This Row],[SNAP_2015]:[SNAP_2019]])</f>
        <v>0.23849999999999999</v>
      </c>
      <c r="Z228" s="107">
        <v>0.29699999999999999</v>
      </c>
      <c r="AA228" s="107">
        <v>0.221</v>
      </c>
      <c r="AB228" s="107">
        <v>0.1</v>
      </c>
      <c r="AC228" s="107">
        <v>0.159</v>
      </c>
      <c r="AD228" s="107"/>
      <c r="AE228" s="115">
        <f>AVERAGE(Table1422[[#This Row],[Poverty_2015]:[Poverty_2019]])</f>
        <v>0.19425000000000001</v>
      </c>
      <c r="AF228" s="109">
        <v>0.27200000000000002</v>
      </c>
      <c r="AG228" s="109">
        <v>0.21600000000000003</v>
      </c>
      <c r="AH228" s="109">
        <v>0.55899999999999994</v>
      </c>
      <c r="AI228" s="109">
        <v>0.34299999999999997</v>
      </c>
      <c r="AJ228" s="109"/>
      <c r="AK228" s="114">
        <f>AVERAGE(Table1422[[#This Row],[Full Time Employment_2015]:[Full Time Employment_2019]])</f>
        <v>0.34749999999999998</v>
      </c>
      <c r="AL228" s="100">
        <v>59</v>
      </c>
      <c r="AM228" s="2" t="s">
        <v>505</v>
      </c>
    </row>
    <row r="229" spans="1:39" x14ac:dyDescent="0.25">
      <c r="A229" s="56" t="s">
        <v>262</v>
      </c>
      <c r="B229" s="105">
        <v>20500</v>
      </c>
      <c r="C229" s="98">
        <v>22143</v>
      </c>
      <c r="D229" s="105">
        <v>21500</v>
      </c>
      <c r="E229" s="98">
        <v>20500</v>
      </c>
      <c r="F229" s="98"/>
      <c r="G229" s="111">
        <f>AVERAGE(Table1422[[#This Row],[IQ1_2015]:[IQ1_2019]])</f>
        <v>21160.75</v>
      </c>
      <c r="H229" s="100">
        <v>31750</v>
      </c>
      <c r="I229" s="100">
        <v>32083</v>
      </c>
      <c r="J229" s="100">
        <v>32750</v>
      </c>
      <c r="K229" s="100">
        <v>35167</v>
      </c>
      <c r="L229" s="100"/>
      <c r="M229" s="111">
        <f>AVERAGE(Table1422[[#This Row],[IQ2_2015]:[IQ2_2019]])</f>
        <v>32937.5</v>
      </c>
      <c r="N229" s="100">
        <v>47333</v>
      </c>
      <c r="O229" s="100">
        <v>60000</v>
      </c>
      <c r="P229" s="100">
        <v>57000</v>
      </c>
      <c r="Q229" s="100">
        <v>64875</v>
      </c>
      <c r="R229" s="100"/>
      <c r="S229" s="116">
        <f>AVERAGE(Table1422[[#This Row],[IQ3_2015]:[IQ3_2019]])</f>
        <v>57302</v>
      </c>
      <c r="T229" s="107">
        <v>0.48599999999999999</v>
      </c>
      <c r="U229" s="107">
        <v>0.48799999999999999</v>
      </c>
      <c r="V229" s="107">
        <v>0.23300000000000001</v>
      </c>
      <c r="W229" s="107">
        <v>0.50800000000000001</v>
      </c>
      <c r="X229" s="107"/>
      <c r="Y229" s="117">
        <f>AVERAGE(Table1422[[#This Row],[SNAP_2015]:[SNAP_2019]])</f>
        <v>0.42875000000000002</v>
      </c>
      <c r="Z229" s="107">
        <v>0.35499999999999998</v>
      </c>
      <c r="AA229" s="107">
        <v>0.33600000000000002</v>
      </c>
      <c r="AB229" s="107">
        <v>0.16300000000000001</v>
      </c>
      <c r="AC229" s="107">
        <v>0.29699999999999999</v>
      </c>
      <c r="AD229" s="107"/>
      <c r="AE229" s="115">
        <f>AVERAGE(Table1422[[#This Row],[Poverty_2015]:[Poverty_2019]])</f>
        <v>0.28775000000000001</v>
      </c>
      <c r="AF229" s="109">
        <v>0.315</v>
      </c>
      <c r="AG229" s="109">
        <v>0.23800000000000002</v>
      </c>
      <c r="AH229" s="109">
        <v>0.25</v>
      </c>
      <c r="AI229" s="109">
        <v>0.23</v>
      </c>
      <c r="AJ229" s="109"/>
      <c r="AK229" s="114">
        <f>AVERAGE(Table1422[[#This Row],[Full Time Employment_2015]:[Full Time Employment_2019]])</f>
        <v>0.25825000000000004</v>
      </c>
      <c r="AL229" s="100">
        <v>53.55</v>
      </c>
      <c r="AM229" s="2" t="s">
        <v>532</v>
      </c>
    </row>
    <row r="230" spans="1:39" x14ac:dyDescent="0.25">
      <c r="A230" s="56" t="s">
        <v>261</v>
      </c>
      <c r="B230" s="105">
        <v>36288</v>
      </c>
      <c r="C230" s="98">
        <v>35159</v>
      </c>
      <c r="D230" s="105">
        <v>24500</v>
      </c>
      <c r="E230" s="98">
        <v>36400</v>
      </c>
      <c r="F230" s="98"/>
      <c r="G230" s="111">
        <f>AVERAGE(Table1422[[#This Row],[IQ1_2015]:[IQ1_2019]])</f>
        <v>33086.75</v>
      </c>
      <c r="H230" s="100">
        <v>65471</v>
      </c>
      <c r="I230" s="100">
        <v>64729</v>
      </c>
      <c r="J230" s="100">
        <v>38167</v>
      </c>
      <c r="K230" s="100">
        <v>70703</v>
      </c>
      <c r="L230" s="100"/>
      <c r="M230" s="111">
        <f>AVERAGE(Table1422[[#This Row],[IQ2_2015]:[IQ2_2019]])</f>
        <v>59767.5</v>
      </c>
      <c r="N230" s="100">
        <v>89929</v>
      </c>
      <c r="O230" s="100">
        <v>87263</v>
      </c>
      <c r="P230" s="100">
        <v>65100</v>
      </c>
      <c r="Q230" s="100">
        <v>92571</v>
      </c>
      <c r="R230" s="100"/>
      <c r="S230" s="116">
        <f>AVERAGE(Table1422[[#This Row],[IQ3_2015]:[IQ3_2019]])</f>
        <v>83715.75</v>
      </c>
      <c r="T230" s="107">
        <v>8.1000000000000003E-2</v>
      </c>
      <c r="U230" s="107">
        <v>7.0999999999999994E-2</v>
      </c>
      <c r="V230" s="107">
        <v>0.48399999999999999</v>
      </c>
      <c r="W230" s="107">
        <v>6.9000000000000006E-2</v>
      </c>
      <c r="X230" s="107"/>
      <c r="Y230" s="117">
        <f>AVERAGE(Table1422[[#This Row],[SNAP_2015]:[SNAP_2019]])</f>
        <v>0.17625000000000002</v>
      </c>
      <c r="Z230" s="107">
        <v>0.09</v>
      </c>
      <c r="AA230" s="107">
        <v>0.08</v>
      </c>
      <c r="AB230" s="107">
        <v>0.30299999999999999</v>
      </c>
      <c r="AC230" s="107">
        <v>7.0000000000000007E-2</v>
      </c>
      <c r="AD230" s="107"/>
      <c r="AE230" s="115">
        <f>AVERAGE(Table1422[[#This Row],[Poverty_2015]:[Poverty_2019]])</f>
        <v>0.13574999999999998</v>
      </c>
      <c r="AF230" s="109">
        <v>0.71599999999999997</v>
      </c>
      <c r="AG230" s="109">
        <v>0.6</v>
      </c>
      <c r="AH230" s="109">
        <v>0.56000000000000005</v>
      </c>
      <c r="AI230" s="109">
        <v>0.6409999999999999</v>
      </c>
      <c r="AJ230" s="109"/>
      <c r="AK230" s="114">
        <f>AVERAGE(Table1422[[#This Row],[Full Time Employment_2015]:[Full Time Employment_2019]])</f>
        <v>0.62924999999999998</v>
      </c>
      <c r="AL230" s="100"/>
      <c r="AM230" s="2" t="s">
        <v>507</v>
      </c>
    </row>
    <row r="231" spans="1:39" x14ac:dyDescent="0.25">
      <c r="A231" s="56" t="s">
        <v>69</v>
      </c>
      <c r="B231" s="105">
        <v>33750</v>
      </c>
      <c r="C231" s="98" t="s">
        <v>184</v>
      </c>
      <c r="D231" s="105">
        <v>32300</v>
      </c>
      <c r="E231" s="98">
        <v>18250</v>
      </c>
      <c r="F231" s="98"/>
      <c r="G231" s="111">
        <f>AVERAGE(Table1422[[#This Row],[IQ1_2015]:[IQ1_2019]])</f>
        <v>28100</v>
      </c>
      <c r="H231" s="100">
        <v>48750</v>
      </c>
      <c r="I231" s="100">
        <v>51250</v>
      </c>
      <c r="J231" s="100">
        <v>67527</v>
      </c>
      <c r="K231" s="100">
        <v>55500</v>
      </c>
      <c r="L231" s="100"/>
      <c r="M231" s="111">
        <f>AVERAGE(Table1422[[#This Row],[IQ2_2015]:[IQ2_2019]])</f>
        <v>55756.75</v>
      </c>
      <c r="N231" s="100">
        <v>57500</v>
      </c>
      <c r="O231" s="100">
        <v>71250</v>
      </c>
      <c r="P231" s="100">
        <v>92118</v>
      </c>
      <c r="Q231" s="100">
        <v>73500</v>
      </c>
      <c r="R231" s="100"/>
      <c r="S231" s="116">
        <f>AVERAGE(Table1422[[#This Row],[IQ3_2015]:[IQ3_2019]])</f>
        <v>73592</v>
      </c>
      <c r="T231" s="107">
        <v>0.08</v>
      </c>
      <c r="U231" s="107">
        <v>0.12</v>
      </c>
      <c r="V231" s="107">
        <v>7.2000000000000008E-2</v>
      </c>
      <c r="W231" s="107">
        <v>0.111</v>
      </c>
      <c r="X231" s="107"/>
      <c r="Y231" s="117">
        <f>AVERAGE(Table1422[[#This Row],[SNAP_2015]:[SNAP_2019]])</f>
        <v>9.5750000000000002E-2</v>
      </c>
      <c r="Z231" s="107">
        <v>0.2</v>
      </c>
      <c r="AA231" s="107">
        <v>0.36</v>
      </c>
      <c r="AB231" s="107">
        <v>7.6999999999999999E-2</v>
      </c>
      <c r="AC231" s="107">
        <v>0.33299999999999996</v>
      </c>
      <c r="AD231" s="107"/>
      <c r="AE231" s="115">
        <f>AVERAGE(Table1422[[#This Row],[Poverty_2015]:[Poverty_2019]])</f>
        <v>0.24249999999999999</v>
      </c>
      <c r="AF231" s="109">
        <v>0.46200000000000002</v>
      </c>
      <c r="AG231" s="109">
        <v>0.38799999999999996</v>
      </c>
      <c r="AH231" s="109">
        <v>8.3000000000000004E-2</v>
      </c>
      <c r="AI231" s="109">
        <v>0.52400000000000002</v>
      </c>
      <c r="AJ231" s="109"/>
      <c r="AK231" s="114">
        <f>AVERAGE(Table1422[[#This Row],[Full Time Employment_2015]:[Full Time Employment_2019]])</f>
        <v>0.36424999999999996</v>
      </c>
      <c r="AL231" s="100"/>
      <c r="AM231" s="2" t="s">
        <v>507</v>
      </c>
    </row>
    <row r="232" spans="1:39" x14ac:dyDescent="0.25">
      <c r="A232" s="56" t="s">
        <v>17</v>
      </c>
      <c r="B232" s="105" t="s">
        <v>206</v>
      </c>
      <c r="C232" s="98" t="s">
        <v>184</v>
      </c>
      <c r="D232" s="105">
        <v>18750</v>
      </c>
      <c r="E232" s="98">
        <v>23000</v>
      </c>
      <c r="F232" s="98"/>
      <c r="G232" s="111">
        <f>AVERAGE(Table1422[[#This Row],[IQ1_2015]:[IQ1_2019]])</f>
        <v>20875</v>
      </c>
      <c r="H232" s="100" t="s">
        <v>206</v>
      </c>
      <c r="I232" s="100" t="s">
        <v>184</v>
      </c>
      <c r="J232" s="100">
        <v>58750</v>
      </c>
      <c r="K232" s="100">
        <v>50500</v>
      </c>
      <c r="L232" s="100"/>
      <c r="M232" s="111">
        <f>AVERAGE(Table1422[[#This Row],[IQ2_2015]:[IQ2_2019]])</f>
        <v>54625</v>
      </c>
      <c r="N232" s="100" t="s">
        <v>206</v>
      </c>
      <c r="O232" s="100">
        <v>64000</v>
      </c>
      <c r="P232" s="100">
        <v>80000</v>
      </c>
      <c r="Q232" s="100">
        <v>57250</v>
      </c>
      <c r="R232" s="100"/>
      <c r="S232" s="116">
        <f>AVERAGE(Table1422[[#This Row],[IQ3_2015]:[IQ3_2019]])</f>
        <v>67083.333333333328</v>
      </c>
      <c r="T232" s="107">
        <v>0.5</v>
      </c>
      <c r="U232" s="107">
        <v>0.5</v>
      </c>
      <c r="V232" s="107">
        <v>0.08</v>
      </c>
      <c r="W232" s="107">
        <v>0.23100000000000001</v>
      </c>
      <c r="X232" s="107"/>
      <c r="Y232" s="117">
        <f>AVERAGE(Table1422[[#This Row],[SNAP_2015]:[SNAP_2019]])</f>
        <v>0.32775000000000004</v>
      </c>
      <c r="Z232" s="107">
        <v>0.3</v>
      </c>
      <c r="AA232" s="107">
        <v>0.38900000000000001</v>
      </c>
      <c r="AB232" s="107">
        <v>0.32</v>
      </c>
      <c r="AC232" s="107">
        <v>0.23100000000000001</v>
      </c>
      <c r="AD232" s="107"/>
      <c r="AE232" s="115">
        <f>AVERAGE(Table1422[[#This Row],[Poverty_2015]:[Poverty_2019]])</f>
        <v>0.31000000000000005</v>
      </c>
      <c r="AF232" s="109">
        <v>0.23100000000000001</v>
      </c>
      <c r="AG232" s="109">
        <v>0.4</v>
      </c>
      <c r="AH232" s="109">
        <v>0.18600000000000003</v>
      </c>
      <c r="AI232" s="109">
        <v>0.625</v>
      </c>
      <c r="AJ232" s="109"/>
      <c r="AK232" s="114">
        <f>AVERAGE(Table1422[[#This Row],[Full Time Employment_2015]:[Full Time Employment_2019]])</f>
        <v>0.36050000000000004</v>
      </c>
      <c r="AL232" s="100"/>
      <c r="AM232" s="2" t="s">
        <v>507</v>
      </c>
    </row>
    <row r="233" spans="1:39" x14ac:dyDescent="0.25">
      <c r="A233" s="56" t="s">
        <v>49</v>
      </c>
      <c r="B233" s="105">
        <v>10750</v>
      </c>
      <c r="C233" s="98">
        <v>10750</v>
      </c>
      <c r="D233" s="105">
        <v>6500</v>
      </c>
      <c r="E233" s="98">
        <v>4625</v>
      </c>
      <c r="F233" s="98"/>
      <c r="G233" s="111">
        <f>AVERAGE(Table1422[[#This Row],[IQ1_2015]:[IQ1_2019]])</f>
        <v>8156.25</v>
      </c>
      <c r="H233" s="100">
        <v>17100</v>
      </c>
      <c r="I233" s="100">
        <v>17100</v>
      </c>
      <c r="J233" s="100">
        <v>47750</v>
      </c>
      <c r="K233" s="100">
        <v>15667</v>
      </c>
      <c r="L233" s="100"/>
      <c r="M233" s="111">
        <f>AVERAGE(Table1422[[#This Row],[IQ2_2015]:[IQ2_2019]])</f>
        <v>24404.25</v>
      </c>
      <c r="N233" s="100">
        <v>22333</v>
      </c>
      <c r="O233" s="100">
        <v>21750</v>
      </c>
      <c r="P233" s="100">
        <v>60667</v>
      </c>
      <c r="Q233" s="100">
        <v>21375</v>
      </c>
      <c r="R233" s="100"/>
      <c r="S233" s="116">
        <f>AVERAGE(Table1422[[#This Row],[IQ3_2015]:[IQ3_2019]])</f>
        <v>31531.25</v>
      </c>
      <c r="T233" s="107">
        <v>0.53600000000000003</v>
      </c>
      <c r="U233" s="107">
        <v>0.53600000000000003</v>
      </c>
      <c r="V233" s="107">
        <v>0.38900000000000001</v>
      </c>
      <c r="W233" s="107">
        <v>0.55600000000000005</v>
      </c>
      <c r="X233" s="107"/>
      <c r="Y233" s="117">
        <f>AVERAGE(Table1422[[#This Row],[SNAP_2015]:[SNAP_2019]])</f>
        <v>0.50425000000000009</v>
      </c>
      <c r="Z233" s="107">
        <v>0.32100000000000001</v>
      </c>
      <c r="AA233" s="107">
        <v>0.35700000000000004</v>
      </c>
      <c r="AB233" s="107">
        <v>0.38900000000000001</v>
      </c>
      <c r="AC233" s="107">
        <v>0.55600000000000005</v>
      </c>
      <c r="AD233" s="107"/>
      <c r="AE233" s="115">
        <f>AVERAGE(Table1422[[#This Row],[Poverty_2015]:[Poverty_2019]])</f>
        <v>0.40575000000000006</v>
      </c>
      <c r="AF233" s="109">
        <v>0</v>
      </c>
      <c r="AG233" s="109">
        <v>0</v>
      </c>
      <c r="AH233" s="109">
        <v>0.75099999999999989</v>
      </c>
      <c r="AI233" s="109">
        <v>4.8000000000000001E-2</v>
      </c>
      <c r="AJ233" s="109"/>
      <c r="AK233" s="114">
        <f>AVERAGE(Table1422[[#This Row],[Full Time Employment_2015]:[Full Time Employment_2019]])</f>
        <v>0.19974999999999998</v>
      </c>
      <c r="AL233" s="100"/>
      <c r="AM233" s="2" t="s">
        <v>507</v>
      </c>
    </row>
    <row r="234" spans="1:39" x14ac:dyDescent="0.25">
      <c r="A234" s="56" t="s">
        <v>260</v>
      </c>
      <c r="B234" s="105">
        <v>54500</v>
      </c>
      <c r="C234" s="98">
        <v>53250</v>
      </c>
      <c r="D234" s="105">
        <v>15250</v>
      </c>
      <c r="E234" s="98">
        <v>46500</v>
      </c>
      <c r="F234" s="98"/>
      <c r="G234" s="111">
        <f>AVERAGE(Table1422[[#This Row],[IQ1_2015]:[IQ1_2019]])</f>
        <v>42375</v>
      </c>
      <c r="H234" s="100">
        <v>71286</v>
      </c>
      <c r="I234" s="100">
        <v>74667</v>
      </c>
      <c r="J234" s="100">
        <v>17167</v>
      </c>
      <c r="K234" s="100">
        <v>70250</v>
      </c>
      <c r="L234" s="100"/>
      <c r="M234" s="111">
        <f>AVERAGE(Table1422[[#This Row],[IQ2_2015]:[IQ2_2019]])</f>
        <v>58342.5</v>
      </c>
      <c r="N234" s="100">
        <v>85333</v>
      </c>
      <c r="O234" s="100">
        <v>94750</v>
      </c>
      <c r="P234" s="100">
        <v>21500</v>
      </c>
      <c r="Q234" s="100">
        <v>95750</v>
      </c>
      <c r="R234" s="100"/>
      <c r="S234" s="116">
        <f>AVERAGE(Table1422[[#This Row],[IQ3_2015]:[IQ3_2019]])</f>
        <v>74333.25</v>
      </c>
      <c r="T234" s="107">
        <v>0.192</v>
      </c>
      <c r="U234" s="107">
        <v>0.161</v>
      </c>
      <c r="V234" s="107">
        <v>0.52200000000000002</v>
      </c>
      <c r="W234" s="107">
        <v>0.27399999999999997</v>
      </c>
      <c r="X234" s="107"/>
      <c r="Y234" s="117">
        <f>AVERAGE(Table1422[[#This Row],[SNAP_2015]:[SNAP_2019]])</f>
        <v>0.28725000000000001</v>
      </c>
      <c r="Z234" s="107">
        <v>0.04</v>
      </c>
      <c r="AA234" s="107">
        <v>3.2000000000000001E-2</v>
      </c>
      <c r="AB234" s="107">
        <v>0.39100000000000001</v>
      </c>
      <c r="AC234" s="107">
        <v>8.5000000000000006E-2</v>
      </c>
      <c r="AD234" s="107"/>
      <c r="AE234" s="115">
        <f>AVERAGE(Table1422[[#This Row],[Poverty_2015]:[Poverty_2019]])</f>
        <v>0.13700000000000001</v>
      </c>
      <c r="AF234" s="109">
        <v>0.40399999999999997</v>
      </c>
      <c r="AG234" s="109">
        <v>0.376</v>
      </c>
      <c r="AH234" s="109">
        <v>0.21600000000000003</v>
      </c>
      <c r="AI234" s="109">
        <v>0.379</v>
      </c>
      <c r="AJ234" s="109"/>
      <c r="AK234" s="114">
        <f>AVERAGE(Table1422[[#This Row],[Full Time Employment_2015]:[Full Time Employment_2019]])</f>
        <v>0.34375</v>
      </c>
      <c r="AL234" s="100"/>
      <c r="AM234" s="2" t="s">
        <v>507</v>
      </c>
    </row>
    <row r="235" spans="1:39" x14ac:dyDescent="0.25">
      <c r="A235" s="56" t="s">
        <v>259</v>
      </c>
      <c r="B235" s="105">
        <v>13417</v>
      </c>
      <c r="C235" s="98">
        <v>14214</v>
      </c>
      <c r="D235" s="105">
        <v>46250</v>
      </c>
      <c r="E235" s="98">
        <v>17125</v>
      </c>
      <c r="F235" s="98"/>
      <c r="G235" s="111">
        <f>AVERAGE(Table1422[[#This Row],[IQ1_2015]:[IQ1_2019]])</f>
        <v>22751.5</v>
      </c>
      <c r="H235" s="100">
        <v>29500</v>
      </c>
      <c r="I235" s="100">
        <v>29125</v>
      </c>
      <c r="J235" s="100">
        <v>71250</v>
      </c>
      <c r="K235" s="100">
        <v>36000</v>
      </c>
      <c r="L235" s="100"/>
      <c r="M235" s="111">
        <f>AVERAGE(Table1422[[#This Row],[IQ2_2015]:[IQ2_2019]])</f>
        <v>41468.75</v>
      </c>
      <c r="N235" s="100">
        <v>42167</v>
      </c>
      <c r="O235" s="100">
        <v>40500</v>
      </c>
      <c r="P235" s="100">
        <v>93750</v>
      </c>
      <c r="Q235" s="100">
        <v>50083</v>
      </c>
      <c r="R235" s="100"/>
      <c r="S235" s="116">
        <f>AVERAGE(Table1422[[#This Row],[IQ3_2015]:[IQ3_2019]])</f>
        <v>56625</v>
      </c>
      <c r="T235" s="107">
        <v>0.38299999999999995</v>
      </c>
      <c r="U235" s="107">
        <v>0.40500000000000003</v>
      </c>
      <c r="V235" s="107">
        <v>0.27600000000000002</v>
      </c>
      <c r="W235" s="107">
        <v>0.379</v>
      </c>
      <c r="X235" s="107"/>
      <c r="Y235" s="117">
        <f>AVERAGE(Table1422[[#This Row],[SNAP_2015]:[SNAP_2019]])</f>
        <v>0.36075000000000002</v>
      </c>
      <c r="Z235" s="107">
        <v>0.309</v>
      </c>
      <c r="AA235" s="107">
        <v>0.33299999999999996</v>
      </c>
      <c r="AB235" s="107">
        <v>8.5999999999999993E-2</v>
      </c>
      <c r="AC235" s="107">
        <v>0.23</v>
      </c>
      <c r="AD235" s="107"/>
      <c r="AE235" s="115">
        <f>AVERAGE(Table1422[[#This Row],[Poverty_2015]:[Poverty_2019]])</f>
        <v>0.23949999999999996</v>
      </c>
      <c r="AF235" s="109">
        <v>0.40299999999999997</v>
      </c>
      <c r="AG235" s="109">
        <v>0.32400000000000001</v>
      </c>
      <c r="AH235" s="109">
        <v>0.56299999999999994</v>
      </c>
      <c r="AI235" s="109">
        <v>0.30299999999999999</v>
      </c>
      <c r="AJ235" s="109"/>
      <c r="AK235" s="114">
        <f>AVERAGE(Table1422[[#This Row],[Full Time Employment_2015]:[Full Time Employment_2019]])</f>
        <v>0.39824999999999999</v>
      </c>
      <c r="AL235" s="100">
        <v>110</v>
      </c>
      <c r="AM235" s="2" t="s">
        <v>534</v>
      </c>
    </row>
    <row r="236" spans="1:39" x14ac:dyDescent="0.25">
      <c r="A236" s="56" t="s">
        <v>258</v>
      </c>
      <c r="B236" s="105">
        <v>22500</v>
      </c>
      <c r="C236" s="98">
        <v>26000</v>
      </c>
      <c r="D236" s="105">
        <v>12333</v>
      </c>
      <c r="E236" s="98">
        <v>15833</v>
      </c>
      <c r="F236" s="98"/>
      <c r="G236" s="111">
        <f>AVERAGE(Table1422[[#This Row],[IQ1_2015]:[IQ1_2019]])</f>
        <v>19166.5</v>
      </c>
      <c r="H236" s="100">
        <v>37500</v>
      </c>
      <c r="I236" s="100">
        <v>39000</v>
      </c>
      <c r="J236" s="100">
        <v>23000</v>
      </c>
      <c r="K236" s="100">
        <v>26250</v>
      </c>
      <c r="L236" s="100"/>
      <c r="M236" s="111">
        <f>AVERAGE(Table1422[[#This Row],[IQ2_2015]:[IQ2_2019]])</f>
        <v>31437.5</v>
      </c>
      <c r="N236" s="100">
        <v>51250</v>
      </c>
      <c r="O236" s="100">
        <v>52333</v>
      </c>
      <c r="P236" s="100">
        <v>43000</v>
      </c>
      <c r="Q236" s="100">
        <v>34375</v>
      </c>
      <c r="R236" s="100"/>
      <c r="S236" s="116">
        <f>AVERAGE(Table1422[[#This Row],[IQ3_2015]:[IQ3_2019]])</f>
        <v>45239.5</v>
      </c>
      <c r="T236" s="107">
        <v>0.4</v>
      </c>
      <c r="U236" s="107">
        <v>0.42399999999999999</v>
      </c>
      <c r="V236" s="107">
        <v>0.436</v>
      </c>
      <c r="W236" s="107">
        <v>0.6</v>
      </c>
      <c r="X236" s="107"/>
      <c r="Y236" s="117">
        <f>AVERAGE(Table1422[[#This Row],[SNAP_2015]:[SNAP_2019]])</f>
        <v>0.46499999999999997</v>
      </c>
      <c r="Z236" s="107">
        <v>0.125</v>
      </c>
      <c r="AA236" s="107">
        <v>9.0999999999999998E-2</v>
      </c>
      <c r="AB236" s="107">
        <v>0.38299999999999995</v>
      </c>
      <c r="AC236" s="107">
        <v>0.5</v>
      </c>
      <c r="AD236" s="107"/>
      <c r="AE236" s="115">
        <f>AVERAGE(Table1422[[#This Row],[Poverty_2015]:[Poverty_2019]])</f>
        <v>0.27474999999999999</v>
      </c>
      <c r="AF236" s="109">
        <v>0.36499999999999999</v>
      </c>
      <c r="AG236" s="109">
        <v>0.37799999999999995</v>
      </c>
      <c r="AH236" s="109">
        <v>0.16800000000000001</v>
      </c>
      <c r="AI236" s="109">
        <v>0.13600000000000001</v>
      </c>
      <c r="AJ236" s="109"/>
      <c r="AK236" s="114">
        <f>AVERAGE(Table1422[[#This Row],[Full Time Employment_2015]:[Full Time Employment_2019]])</f>
        <v>0.26174999999999998</v>
      </c>
      <c r="AL236" s="140">
        <v>87.32</v>
      </c>
      <c r="AM236" s="2" t="s">
        <v>531</v>
      </c>
    </row>
    <row r="237" spans="1:39" x14ac:dyDescent="0.25">
      <c r="A237" s="56" t="s">
        <v>257</v>
      </c>
      <c r="B237" s="105">
        <v>20083</v>
      </c>
      <c r="C237" s="98">
        <v>20125</v>
      </c>
      <c r="D237" s="105">
        <v>24375</v>
      </c>
      <c r="E237" s="98">
        <v>18250</v>
      </c>
      <c r="F237" s="98"/>
      <c r="G237" s="111">
        <f>AVERAGE(Table1422[[#This Row],[IQ1_2015]:[IQ1_2019]])</f>
        <v>20708.25</v>
      </c>
      <c r="H237" s="100">
        <v>29700</v>
      </c>
      <c r="I237" s="100">
        <v>31500</v>
      </c>
      <c r="J237" s="100">
        <v>31250</v>
      </c>
      <c r="K237" s="100">
        <v>29667</v>
      </c>
      <c r="L237" s="100"/>
      <c r="M237" s="111">
        <f>AVERAGE(Table1422[[#This Row],[IQ2_2015]:[IQ2_2019]])</f>
        <v>30529.25</v>
      </c>
      <c r="N237" s="100">
        <v>45500</v>
      </c>
      <c r="O237" s="100">
        <v>49125</v>
      </c>
      <c r="P237" s="100">
        <v>46250</v>
      </c>
      <c r="Q237" s="100">
        <v>52667</v>
      </c>
      <c r="R237" s="100"/>
      <c r="S237" s="116">
        <f>AVERAGE(Table1422[[#This Row],[IQ3_2015]:[IQ3_2019]])</f>
        <v>48385.5</v>
      </c>
      <c r="T237" s="107">
        <v>0.59399999999999997</v>
      </c>
      <c r="U237" s="107">
        <v>0.57700000000000007</v>
      </c>
      <c r="V237" s="107">
        <v>0.63300000000000001</v>
      </c>
      <c r="W237" s="107">
        <v>0.58099999999999996</v>
      </c>
      <c r="X237" s="107"/>
      <c r="Y237" s="117">
        <f>AVERAGE(Table1422[[#This Row],[SNAP_2015]:[SNAP_2019]])</f>
        <v>0.59624999999999995</v>
      </c>
      <c r="Z237" s="107">
        <v>0.32299999999999995</v>
      </c>
      <c r="AA237" s="107">
        <v>0.38700000000000001</v>
      </c>
      <c r="AB237" s="107">
        <v>0.36700000000000005</v>
      </c>
      <c r="AC237" s="107">
        <v>0.435</v>
      </c>
      <c r="AD237" s="107"/>
      <c r="AE237" s="115">
        <f>AVERAGE(Table1422[[#This Row],[Poverty_2015]:[Poverty_2019]])</f>
        <v>0.378</v>
      </c>
      <c r="AF237" s="109">
        <v>0.13100000000000001</v>
      </c>
      <c r="AG237" s="109">
        <v>0.187</v>
      </c>
      <c r="AH237" s="109" t="s">
        <v>483</v>
      </c>
      <c r="AI237" s="109">
        <v>0.20399999999999999</v>
      </c>
      <c r="AJ237" s="109"/>
      <c r="AK237" s="114">
        <f>AVERAGE(Table1422[[#This Row],[Full Time Employment_2015]:[Full Time Employment_2019]])</f>
        <v>0.17400000000000002</v>
      </c>
      <c r="AL237" s="100"/>
      <c r="AM237" s="2" t="s">
        <v>507</v>
      </c>
    </row>
    <row r="238" spans="1:39" x14ac:dyDescent="0.25">
      <c r="A238" s="56" t="s">
        <v>256</v>
      </c>
      <c r="B238" s="105">
        <v>13750</v>
      </c>
      <c r="C238" s="98">
        <v>13800</v>
      </c>
      <c r="D238" s="105">
        <v>18300</v>
      </c>
      <c r="E238" s="98">
        <v>12389</v>
      </c>
      <c r="F238" s="98"/>
      <c r="G238" s="111">
        <f>AVERAGE(Table1422[[#This Row],[IQ1_2015]:[IQ1_2019]])</f>
        <v>14559.75</v>
      </c>
      <c r="H238" s="100">
        <v>23750</v>
      </c>
      <c r="I238" s="100">
        <v>26500</v>
      </c>
      <c r="J238" s="100">
        <v>29000</v>
      </c>
      <c r="K238" s="100">
        <v>19500</v>
      </c>
      <c r="L238" s="100"/>
      <c r="M238" s="111">
        <f>AVERAGE(Table1422[[#This Row],[IQ2_2015]:[IQ2_2019]])</f>
        <v>24687.5</v>
      </c>
      <c r="N238" s="100">
        <v>58750</v>
      </c>
      <c r="O238" s="100">
        <v>63625</v>
      </c>
      <c r="P238" s="100">
        <v>49750</v>
      </c>
      <c r="Q238" s="100">
        <v>44833</v>
      </c>
      <c r="R238" s="100"/>
      <c r="S238" s="116">
        <f>AVERAGE(Table1422[[#This Row],[IQ3_2015]:[IQ3_2019]])</f>
        <v>54239.5</v>
      </c>
      <c r="T238" s="107">
        <v>8.199999999999999E-2</v>
      </c>
      <c r="U238" s="107">
        <v>9.1999999999999998E-2</v>
      </c>
      <c r="V238" s="107">
        <v>0.55799999999999994</v>
      </c>
      <c r="W238" s="107">
        <v>0.14499999999999999</v>
      </c>
      <c r="X238" s="107"/>
      <c r="Y238" s="117">
        <f>AVERAGE(Table1422[[#This Row],[SNAP_2015]:[SNAP_2019]])</f>
        <v>0.21925</v>
      </c>
      <c r="Z238" s="107">
        <v>0.22399999999999998</v>
      </c>
      <c r="AA238" s="107">
        <v>0.23499999999999999</v>
      </c>
      <c r="AB238" s="107">
        <v>0.42499999999999999</v>
      </c>
      <c r="AC238" s="107">
        <v>0.34899999999999998</v>
      </c>
      <c r="AD238" s="107"/>
      <c r="AE238" s="115">
        <f>AVERAGE(Table1422[[#This Row],[Poverty_2015]:[Poverty_2019]])</f>
        <v>0.30824999999999997</v>
      </c>
      <c r="AF238" s="109">
        <v>0.38600000000000001</v>
      </c>
      <c r="AG238" s="109">
        <v>0.35700000000000004</v>
      </c>
      <c r="AH238" s="109">
        <v>0.5</v>
      </c>
      <c r="AI238" s="109">
        <v>0.19699999999999998</v>
      </c>
      <c r="AJ238" s="109"/>
      <c r="AK238" s="114">
        <f>AVERAGE(Table1422[[#This Row],[Full Time Employment_2015]:[Full Time Employment_2019]])</f>
        <v>0.36000000000000004</v>
      </c>
      <c r="AL238" s="100">
        <v>45</v>
      </c>
      <c r="AM238" s="2" t="s">
        <v>533</v>
      </c>
    </row>
    <row r="239" spans="1:39" x14ac:dyDescent="0.25">
      <c r="A239" s="56" t="s">
        <v>45</v>
      </c>
      <c r="B239" s="105" t="s">
        <v>206</v>
      </c>
      <c r="C239" s="98" t="s">
        <v>184</v>
      </c>
      <c r="D239" s="105">
        <v>14357</v>
      </c>
      <c r="E239" s="98">
        <v>13250</v>
      </c>
      <c r="F239" s="98"/>
      <c r="G239" s="111">
        <f>AVERAGE(Table1422[[#This Row],[IQ1_2015]:[IQ1_2019]])</f>
        <v>13803.5</v>
      </c>
      <c r="H239" s="100" t="s">
        <v>206</v>
      </c>
      <c r="I239" s="100">
        <v>26000</v>
      </c>
      <c r="J239" s="100">
        <v>20500</v>
      </c>
      <c r="K239" s="100">
        <v>29000</v>
      </c>
      <c r="L239" s="100"/>
      <c r="M239" s="111">
        <f>AVERAGE(Table1422[[#This Row],[IQ2_2015]:[IQ2_2019]])</f>
        <v>25166.666666666668</v>
      </c>
      <c r="N239" s="100" t="s">
        <v>206</v>
      </c>
      <c r="O239" s="100" t="s">
        <v>184</v>
      </c>
      <c r="P239" s="100">
        <v>45750</v>
      </c>
      <c r="Q239" s="100">
        <v>32250</v>
      </c>
      <c r="R239" s="100"/>
      <c r="S239" s="116">
        <f>AVERAGE(Table1422[[#This Row],[IQ3_2015]:[IQ3_2019]])</f>
        <v>39000</v>
      </c>
      <c r="T239" s="107">
        <v>0</v>
      </c>
      <c r="U239" s="107">
        <v>0.28600000000000003</v>
      </c>
      <c r="V239" s="107">
        <v>0.121</v>
      </c>
      <c r="W239" s="107">
        <v>0.308</v>
      </c>
      <c r="X239" s="107"/>
      <c r="Y239" s="117">
        <f>AVERAGE(Table1422[[#This Row],[SNAP_2015]:[SNAP_2019]])</f>
        <v>0.17875000000000002</v>
      </c>
      <c r="Z239" s="107">
        <v>0.25</v>
      </c>
      <c r="AA239" s="107">
        <v>0.42899999999999999</v>
      </c>
      <c r="AB239" s="107">
        <v>0.26400000000000001</v>
      </c>
      <c r="AC239" s="107">
        <v>0.46200000000000002</v>
      </c>
      <c r="AD239" s="107"/>
      <c r="AE239" s="115">
        <f>AVERAGE(Table1422[[#This Row],[Poverty_2015]:[Poverty_2019]])</f>
        <v>0.35125000000000001</v>
      </c>
      <c r="AF239" s="109">
        <v>0</v>
      </c>
      <c r="AG239" s="109">
        <v>0</v>
      </c>
      <c r="AH239" s="109">
        <v>0.4</v>
      </c>
      <c r="AI239" s="109">
        <v>0.35299999999999998</v>
      </c>
      <c r="AJ239" s="109"/>
      <c r="AK239" s="114">
        <f>AVERAGE(Table1422[[#This Row],[Full Time Employment_2015]:[Full Time Employment_2019]])</f>
        <v>0.18825</v>
      </c>
      <c r="AL239" s="100"/>
      <c r="AM239" s="2" t="s">
        <v>507</v>
      </c>
    </row>
    <row r="240" spans="1:39" x14ac:dyDescent="0.25">
      <c r="A240" s="56" t="s">
        <v>255</v>
      </c>
      <c r="B240" s="105">
        <v>21750</v>
      </c>
      <c r="C240" s="98">
        <v>17250</v>
      </c>
      <c r="D240" s="105">
        <v>14500</v>
      </c>
      <c r="E240" s="98">
        <v>19000</v>
      </c>
      <c r="F240" s="98"/>
      <c r="G240" s="111">
        <f>AVERAGE(Table1422[[#This Row],[IQ1_2015]:[IQ1_2019]])</f>
        <v>18125</v>
      </c>
      <c r="H240" s="100">
        <v>31125</v>
      </c>
      <c r="I240" s="100">
        <v>31800</v>
      </c>
      <c r="J240" s="100">
        <v>29000</v>
      </c>
      <c r="K240" s="100">
        <v>35000</v>
      </c>
      <c r="L240" s="100"/>
      <c r="M240" s="111">
        <f>AVERAGE(Table1422[[#This Row],[IQ2_2015]:[IQ2_2019]])</f>
        <v>31731.25</v>
      </c>
      <c r="N240" s="100">
        <v>45500</v>
      </c>
      <c r="O240" s="100">
        <v>41750</v>
      </c>
      <c r="P240" s="100">
        <v>31000</v>
      </c>
      <c r="Q240" s="100">
        <v>51250</v>
      </c>
      <c r="R240" s="100"/>
      <c r="S240" s="116">
        <f>AVERAGE(Table1422[[#This Row],[IQ3_2015]:[IQ3_2019]])</f>
        <v>42375</v>
      </c>
      <c r="T240" s="107">
        <v>0.23399999999999999</v>
      </c>
      <c r="U240" s="107">
        <v>0.17600000000000002</v>
      </c>
      <c r="V240" s="107">
        <v>0.25</v>
      </c>
      <c r="W240" s="107">
        <v>0.154</v>
      </c>
      <c r="X240" s="107"/>
      <c r="Y240" s="117">
        <f>AVERAGE(Table1422[[#This Row],[SNAP_2015]:[SNAP_2019]])</f>
        <v>0.20350000000000001</v>
      </c>
      <c r="Z240" s="107">
        <v>0.16899999999999998</v>
      </c>
      <c r="AA240" s="107">
        <v>0.16200000000000001</v>
      </c>
      <c r="AB240" s="107">
        <v>0.375</v>
      </c>
      <c r="AC240" s="107">
        <v>0.24600000000000002</v>
      </c>
      <c r="AD240" s="107"/>
      <c r="AE240" s="115">
        <f>AVERAGE(Table1422[[#This Row],[Poverty_2015]:[Poverty_2019]])</f>
        <v>0.23799999999999999</v>
      </c>
      <c r="AF240" s="109">
        <v>0.34799999999999998</v>
      </c>
      <c r="AG240" s="109">
        <v>0.39200000000000002</v>
      </c>
      <c r="AH240" s="109">
        <v>0.57600000000000007</v>
      </c>
      <c r="AI240" s="109">
        <v>0.253</v>
      </c>
      <c r="AJ240" s="109"/>
      <c r="AK240" s="114">
        <f>AVERAGE(Table1422[[#This Row],[Full Time Employment_2015]:[Full Time Employment_2019]])</f>
        <v>0.39224999999999999</v>
      </c>
      <c r="AL240" s="100">
        <v>49</v>
      </c>
      <c r="AM240" s="2" t="s">
        <v>533</v>
      </c>
    </row>
    <row r="241" spans="1:39" x14ac:dyDescent="0.25">
      <c r="A241" s="56" t="s">
        <v>254</v>
      </c>
      <c r="B241" s="105">
        <v>24167</v>
      </c>
      <c r="C241" s="98">
        <v>25967</v>
      </c>
      <c r="D241" s="105">
        <v>16250</v>
      </c>
      <c r="E241" s="98">
        <v>28346</v>
      </c>
      <c r="F241" s="98"/>
      <c r="G241" s="111">
        <f>AVERAGE(Table1422[[#This Row],[IQ1_2015]:[IQ1_2019]])</f>
        <v>23682.5</v>
      </c>
      <c r="H241" s="100">
        <v>48387</v>
      </c>
      <c r="I241" s="100">
        <v>46705</v>
      </c>
      <c r="J241" s="100">
        <v>32000</v>
      </c>
      <c r="K241" s="100">
        <v>48633</v>
      </c>
      <c r="L241" s="100"/>
      <c r="M241" s="111">
        <f>AVERAGE(Table1422[[#This Row],[IQ2_2015]:[IQ2_2019]])</f>
        <v>43931.25</v>
      </c>
      <c r="N241" s="100">
        <v>72692</v>
      </c>
      <c r="O241" s="100">
        <v>73778</v>
      </c>
      <c r="P241" s="100">
        <v>48750</v>
      </c>
      <c r="Q241" s="100">
        <v>74050</v>
      </c>
      <c r="R241" s="100"/>
      <c r="S241" s="116">
        <f>AVERAGE(Table1422[[#This Row],[IQ3_2015]:[IQ3_2019]])</f>
        <v>67317.5</v>
      </c>
      <c r="T241" s="107">
        <v>0.16500000000000001</v>
      </c>
      <c r="U241" s="107">
        <v>0.16500000000000001</v>
      </c>
      <c r="V241" s="107">
        <v>0.18600000000000003</v>
      </c>
      <c r="W241" s="107">
        <v>0.16699999999999998</v>
      </c>
      <c r="X241" s="107"/>
      <c r="Y241" s="117">
        <f>AVERAGE(Table1422[[#This Row],[SNAP_2015]:[SNAP_2019]])</f>
        <v>0.17075000000000001</v>
      </c>
      <c r="Z241" s="107">
        <v>9.4E-2</v>
      </c>
      <c r="AA241" s="107">
        <v>9.4E-2</v>
      </c>
      <c r="AB241" s="107">
        <v>0.17100000000000001</v>
      </c>
      <c r="AC241" s="107">
        <v>9.1999999999999998E-2</v>
      </c>
      <c r="AD241" s="107"/>
      <c r="AE241" s="115">
        <f>AVERAGE(Table1422[[#This Row],[Poverty_2015]:[Poverty_2019]])</f>
        <v>0.11274999999999999</v>
      </c>
      <c r="AF241" s="109">
        <v>0.54299999999999993</v>
      </c>
      <c r="AG241" s="109">
        <v>0.53100000000000003</v>
      </c>
      <c r="AH241" s="109">
        <v>0.5</v>
      </c>
      <c r="AI241" s="109">
        <v>0.52100000000000002</v>
      </c>
      <c r="AJ241" s="109"/>
      <c r="AK241" s="114">
        <f>AVERAGE(Table1422[[#This Row],[Full Time Employment_2015]:[Full Time Employment_2019]])</f>
        <v>0.52374999999999994</v>
      </c>
      <c r="AL241" s="100"/>
      <c r="AM241" s="2" t="s">
        <v>507</v>
      </c>
    </row>
    <row r="242" spans="1:39" x14ac:dyDescent="0.25">
      <c r="A242" s="56" t="s">
        <v>253</v>
      </c>
      <c r="B242" s="105" t="s">
        <v>184</v>
      </c>
      <c r="C242" s="98" t="s">
        <v>184</v>
      </c>
      <c r="D242" s="105">
        <v>27646</v>
      </c>
      <c r="E242" s="98" t="s">
        <v>184</v>
      </c>
      <c r="F242" s="98"/>
      <c r="G242" s="111">
        <f>AVERAGE(Table1422[[#This Row],[IQ1_2015]:[IQ1_2019]])</f>
        <v>27646</v>
      </c>
      <c r="H242" s="100" t="s">
        <v>184</v>
      </c>
      <c r="I242" s="100" t="s">
        <v>184</v>
      </c>
      <c r="J242" s="100">
        <v>47488</v>
      </c>
      <c r="K242" s="100" t="s">
        <v>184</v>
      </c>
      <c r="L242" s="100"/>
      <c r="M242" s="111">
        <f>AVERAGE(Table1422[[#This Row],[IQ2_2015]:[IQ2_2019]])</f>
        <v>47488</v>
      </c>
      <c r="N242" s="100" t="s">
        <v>184</v>
      </c>
      <c r="O242" s="100" t="s">
        <v>184</v>
      </c>
      <c r="P242" s="100">
        <v>72597</v>
      </c>
      <c r="Q242" s="100" t="s">
        <v>184</v>
      </c>
      <c r="R242" s="100"/>
      <c r="S242" s="116">
        <f>AVERAGE(Table1422[[#This Row],[IQ3_2015]:[IQ3_2019]])</f>
        <v>72597</v>
      </c>
      <c r="T242" s="107">
        <v>0</v>
      </c>
      <c r="U242" s="107">
        <v>0</v>
      </c>
      <c r="V242" s="107">
        <v>0.16</v>
      </c>
      <c r="W242" s="107" t="s">
        <v>483</v>
      </c>
      <c r="X242" s="107"/>
      <c r="Y242" s="117">
        <f>AVERAGE(Table1422[[#This Row],[SNAP_2015]:[SNAP_2019]])</f>
        <v>5.3333333333333337E-2</v>
      </c>
      <c r="Z242" s="107">
        <v>0</v>
      </c>
      <c r="AA242" s="107">
        <v>0</v>
      </c>
      <c r="AB242" s="107">
        <v>9.6000000000000002E-2</v>
      </c>
      <c r="AC242" s="107" t="s">
        <v>483</v>
      </c>
      <c r="AD242" s="107"/>
      <c r="AE242" s="115">
        <f>AVERAGE(Table1422[[#This Row],[Poverty_2015]:[Poverty_2019]])</f>
        <v>3.2000000000000001E-2</v>
      </c>
      <c r="AF242" s="109">
        <v>0</v>
      </c>
      <c r="AG242" s="109" t="s">
        <v>483</v>
      </c>
      <c r="AH242" s="109" t="s">
        <v>483</v>
      </c>
      <c r="AI242" s="109" t="s">
        <v>483</v>
      </c>
      <c r="AJ242" s="109"/>
      <c r="AK242" s="114">
        <f>AVERAGE(Table1422[[#This Row],[Full Time Employment_2015]:[Full Time Employment_2019]])</f>
        <v>0</v>
      </c>
      <c r="AL242" s="100"/>
      <c r="AM242" s="2" t="s">
        <v>507</v>
      </c>
    </row>
    <row r="243" spans="1:39" x14ac:dyDescent="0.25">
      <c r="A243" s="56" t="s">
        <v>136</v>
      </c>
      <c r="B243" s="105" t="s">
        <v>206</v>
      </c>
      <c r="C243" s="98">
        <v>41000</v>
      </c>
      <c r="D243" s="105" t="s">
        <v>184</v>
      </c>
      <c r="E243" s="98">
        <v>42000</v>
      </c>
      <c r="F243" s="98"/>
      <c r="G243" s="111">
        <f>AVERAGE(Table1422[[#This Row],[IQ1_2015]:[IQ1_2019]])</f>
        <v>41500</v>
      </c>
      <c r="H243" s="100" t="s">
        <v>206</v>
      </c>
      <c r="I243" s="100">
        <v>47000</v>
      </c>
      <c r="J243" s="100" t="s">
        <v>184</v>
      </c>
      <c r="K243" s="100">
        <v>49500</v>
      </c>
      <c r="L243" s="100"/>
      <c r="M243" s="111">
        <f>AVERAGE(Table1422[[#This Row],[IQ2_2015]:[IQ2_2019]])</f>
        <v>48250</v>
      </c>
      <c r="N243" s="100" t="s">
        <v>206</v>
      </c>
      <c r="O243" s="100">
        <v>56500</v>
      </c>
      <c r="P243" s="100" t="s">
        <v>184</v>
      </c>
      <c r="Q243" s="100">
        <v>53667</v>
      </c>
      <c r="R243" s="100"/>
      <c r="S243" s="116">
        <f>AVERAGE(Table1422[[#This Row],[IQ3_2015]:[IQ3_2019]])</f>
        <v>55083.5</v>
      </c>
      <c r="T243" s="107">
        <v>0.125</v>
      </c>
      <c r="U243" s="107">
        <v>0.14300000000000002</v>
      </c>
      <c r="V243" s="107">
        <v>0</v>
      </c>
      <c r="W243" s="107">
        <v>0.111</v>
      </c>
      <c r="X243" s="107"/>
      <c r="Y243" s="117">
        <f>AVERAGE(Table1422[[#This Row],[SNAP_2015]:[SNAP_2019]])</f>
        <v>9.4750000000000001E-2</v>
      </c>
      <c r="Z243" s="107">
        <v>0.125</v>
      </c>
      <c r="AA243" s="107">
        <v>0.14300000000000002</v>
      </c>
      <c r="AB243" s="107">
        <v>0</v>
      </c>
      <c r="AC243" s="107">
        <v>0</v>
      </c>
      <c r="AD243" s="107"/>
      <c r="AE243" s="115">
        <f>AVERAGE(Table1422[[#This Row],[Poverty_2015]:[Poverty_2019]])</f>
        <v>6.7000000000000004E-2</v>
      </c>
      <c r="AF243" s="109">
        <v>0.125</v>
      </c>
      <c r="AG243" s="109">
        <v>0.28600000000000003</v>
      </c>
      <c r="AH243" s="109">
        <v>0.51300000000000001</v>
      </c>
      <c r="AI243" s="109">
        <v>0.36399999999999999</v>
      </c>
      <c r="AJ243" s="109"/>
      <c r="AK243" s="114">
        <f>AVERAGE(Table1422[[#This Row],[Full Time Employment_2015]:[Full Time Employment_2019]])</f>
        <v>0.32200000000000001</v>
      </c>
      <c r="AL243" s="100"/>
      <c r="AM243" s="2" t="s">
        <v>507</v>
      </c>
    </row>
    <row r="244" spans="1:39" x14ac:dyDescent="0.25">
      <c r="A244" s="56" t="s">
        <v>252</v>
      </c>
      <c r="B244" s="105" t="s">
        <v>206</v>
      </c>
      <c r="C244" s="98">
        <v>38750</v>
      </c>
      <c r="D244" s="105">
        <v>42000</v>
      </c>
      <c r="E244" s="98">
        <v>34500</v>
      </c>
      <c r="F244" s="98"/>
      <c r="G244" s="111">
        <f>AVERAGE(Table1422[[#This Row],[IQ1_2015]:[IQ1_2019]])</f>
        <v>38416.666666666664</v>
      </c>
      <c r="H244" s="100" t="s">
        <v>206</v>
      </c>
      <c r="I244" s="100">
        <v>46667</v>
      </c>
      <c r="J244" s="100">
        <v>50500</v>
      </c>
      <c r="K244" s="100">
        <v>55250</v>
      </c>
      <c r="L244" s="100"/>
      <c r="M244" s="111">
        <f>AVERAGE(Table1422[[#This Row],[IQ2_2015]:[IQ2_2019]])</f>
        <v>50805.666666666664</v>
      </c>
      <c r="N244" s="100" t="s">
        <v>206</v>
      </c>
      <c r="O244" s="100">
        <v>67917</v>
      </c>
      <c r="P244" s="100">
        <v>56000</v>
      </c>
      <c r="Q244" s="100">
        <v>92875</v>
      </c>
      <c r="R244" s="100"/>
      <c r="S244" s="116">
        <f>AVERAGE(Table1422[[#This Row],[IQ3_2015]:[IQ3_2019]])</f>
        <v>72264</v>
      </c>
      <c r="T244" s="107">
        <v>0.11800000000000001</v>
      </c>
      <c r="U244" s="107">
        <v>7.4999999999999997E-2</v>
      </c>
      <c r="V244" s="107">
        <v>0</v>
      </c>
      <c r="W244" s="107">
        <v>0</v>
      </c>
      <c r="X244" s="107"/>
      <c r="Y244" s="117">
        <f>AVERAGE(Table1422[[#This Row],[SNAP_2015]:[SNAP_2019]])</f>
        <v>4.8250000000000001E-2</v>
      </c>
      <c r="Z244" s="107">
        <v>0</v>
      </c>
      <c r="AA244" s="107">
        <v>0</v>
      </c>
      <c r="AB244" s="107">
        <v>0</v>
      </c>
      <c r="AC244" s="107">
        <v>6.5000000000000002E-2</v>
      </c>
      <c r="AD244" s="107"/>
      <c r="AE244" s="115">
        <f>AVERAGE(Table1422[[#This Row],[Poverty_2015]:[Poverty_2019]])</f>
        <v>1.6250000000000001E-2</v>
      </c>
      <c r="AF244" s="109">
        <v>0.55399999999999994</v>
      </c>
      <c r="AG244" s="109">
        <v>0.65</v>
      </c>
      <c r="AH244" s="109">
        <v>0.63500000000000001</v>
      </c>
      <c r="AI244" s="109">
        <v>0.47</v>
      </c>
      <c r="AJ244" s="109"/>
      <c r="AK244" s="114">
        <f>AVERAGE(Table1422[[#This Row],[Full Time Employment_2015]:[Full Time Employment_2019]])</f>
        <v>0.57725000000000004</v>
      </c>
      <c r="AL244" s="100">
        <v>50</v>
      </c>
      <c r="AM244" s="2" t="s">
        <v>533</v>
      </c>
    </row>
    <row r="245" spans="1:39" x14ac:dyDescent="0.25">
      <c r="A245" s="56" t="s">
        <v>80</v>
      </c>
      <c r="B245" s="105">
        <v>22750</v>
      </c>
      <c r="C245" s="98">
        <v>20000</v>
      </c>
      <c r="D245" s="105">
        <v>43875</v>
      </c>
      <c r="E245" s="98">
        <v>14750</v>
      </c>
      <c r="F245" s="98"/>
      <c r="G245" s="111">
        <f>AVERAGE(Table1422[[#This Row],[IQ1_2015]:[IQ1_2019]])</f>
        <v>25343.75</v>
      </c>
      <c r="H245" s="100">
        <v>31500</v>
      </c>
      <c r="I245" s="100">
        <v>28750</v>
      </c>
      <c r="J245" s="100">
        <v>52700</v>
      </c>
      <c r="K245" s="100">
        <v>24750</v>
      </c>
      <c r="L245" s="100"/>
      <c r="M245" s="111">
        <f>AVERAGE(Table1422[[#This Row],[IQ2_2015]:[IQ2_2019]])</f>
        <v>34425</v>
      </c>
      <c r="N245" s="100">
        <v>45250</v>
      </c>
      <c r="O245" s="100">
        <v>40000</v>
      </c>
      <c r="P245" s="100">
        <v>68167</v>
      </c>
      <c r="Q245" s="100">
        <v>40500</v>
      </c>
      <c r="R245" s="100"/>
      <c r="S245" s="116">
        <f>AVERAGE(Table1422[[#This Row],[IQ3_2015]:[IQ3_2019]])</f>
        <v>48479.25</v>
      </c>
      <c r="T245" s="107">
        <v>0.40700000000000003</v>
      </c>
      <c r="U245" s="107">
        <v>0.5</v>
      </c>
      <c r="V245" s="107">
        <v>0</v>
      </c>
      <c r="W245" s="107">
        <v>0.41700000000000004</v>
      </c>
      <c r="X245" s="107"/>
      <c r="Y245" s="117">
        <f>AVERAGE(Table1422[[#This Row],[SNAP_2015]:[SNAP_2019]])</f>
        <v>0.33100000000000002</v>
      </c>
      <c r="Z245" s="107">
        <v>0.185</v>
      </c>
      <c r="AA245" s="107">
        <v>0.3</v>
      </c>
      <c r="AB245" s="107">
        <v>0</v>
      </c>
      <c r="AC245" s="107">
        <v>0.375</v>
      </c>
      <c r="AD245" s="107"/>
      <c r="AE245" s="115">
        <f>AVERAGE(Table1422[[#This Row],[Poverty_2015]:[Poverty_2019]])</f>
        <v>0.215</v>
      </c>
      <c r="AF245" s="109">
        <v>6.8000000000000005E-2</v>
      </c>
      <c r="AG245" s="109">
        <v>2.1000000000000001E-2</v>
      </c>
      <c r="AH245" s="109">
        <v>0.56299999999999994</v>
      </c>
      <c r="AI245" s="109">
        <v>1.9E-2</v>
      </c>
      <c r="AJ245" s="109"/>
      <c r="AK245" s="114">
        <f>AVERAGE(Table1422[[#This Row],[Full Time Employment_2015]:[Full Time Employment_2019]])</f>
        <v>0.16774999999999998</v>
      </c>
      <c r="AL245" s="100">
        <v>30</v>
      </c>
      <c r="AM245" s="2" t="s">
        <v>529</v>
      </c>
    </row>
    <row r="246" spans="1:39" x14ac:dyDescent="0.25">
      <c r="A246" s="56" t="s">
        <v>102</v>
      </c>
      <c r="B246" s="105">
        <v>22667</v>
      </c>
      <c r="C246" s="98">
        <v>22337</v>
      </c>
      <c r="D246" s="105">
        <v>22000</v>
      </c>
      <c r="E246" s="98">
        <v>30745</v>
      </c>
      <c r="F246" s="98"/>
      <c r="G246" s="111">
        <f>AVERAGE(Table1422[[#This Row],[IQ1_2015]:[IQ1_2019]])</f>
        <v>24437.25</v>
      </c>
      <c r="H246" s="100">
        <v>54306</v>
      </c>
      <c r="I246" s="100">
        <v>51593</v>
      </c>
      <c r="J246" s="100">
        <v>34500</v>
      </c>
      <c r="K246" s="100">
        <v>58400</v>
      </c>
      <c r="L246" s="100"/>
      <c r="M246" s="111">
        <f>AVERAGE(Table1422[[#This Row],[IQ2_2015]:[IQ2_2019]])</f>
        <v>49699.75</v>
      </c>
      <c r="N246" s="100">
        <v>85769</v>
      </c>
      <c r="O246" s="100">
        <v>78000</v>
      </c>
      <c r="P246" s="100">
        <v>42833</v>
      </c>
      <c r="Q246" s="100">
        <v>84045</v>
      </c>
      <c r="R246" s="100"/>
      <c r="S246" s="116">
        <f>AVERAGE(Table1422[[#This Row],[IQ3_2015]:[IQ3_2019]])</f>
        <v>72661.75</v>
      </c>
      <c r="T246" s="107">
        <v>9.9000000000000005E-2</v>
      </c>
      <c r="U246" s="107">
        <v>0.105</v>
      </c>
      <c r="V246" s="107">
        <v>0.44799999999999995</v>
      </c>
      <c r="W246" s="107">
        <v>0.11800000000000001</v>
      </c>
      <c r="X246" s="107"/>
      <c r="Y246" s="117">
        <f>AVERAGE(Table1422[[#This Row],[SNAP_2015]:[SNAP_2019]])</f>
        <v>0.19249999999999998</v>
      </c>
      <c r="Z246" s="107">
        <v>9.1999999999999998E-2</v>
      </c>
      <c r="AA246" s="107">
        <v>8.5999999999999993E-2</v>
      </c>
      <c r="AB246" s="107">
        <v>0.31</v>
      </c>
      <c r="AC246" s="107">
        <v>8.5000000000000006E-2</v>
      </c>
      <c r="AD246" s="107"/>
      <c r="AE246" s="115">
        <f>AVERAGE(Table1422[[#This Row],[Poverty_2015]:[Poverty_2019]])</f>
        <v>0.14324999999999999</v>
      </c>
      <c r="AF246" s="109">
        <v>0.47600000000000003</v>
      </c>
      <c r="AG246" s="109">
        <v>0.46600000000000003</v>
      </c>
      <c r="AH246" s="109">
        <v>0</v>
      </c>
      <c r="AI246" s="109">
        <v>0.49</v>
      </c>
      <c r="AJ246" s="109"/>
      <c r="AK246" s="114">
        <f>AVERAGE(Table1422[[#This Row],[Full Time Employment_2015]:[Full Time Employment_2019]])</f>
        <v>0.35799999999999998</v>
      </c>
      <c r="AL246" s="100"/>
      <c r="AM246" s="2" t="s">
        <v>507</v>
      </c>
    </row>
    <row r="247" spans="1:39" x14ac:dyDescent="0.25">
      <c r="A247" s="56" t="s">
        <v>251</v>
      </c>
      <c r="B247" s="105" t="s">
        <v>184</v>
      </c>
      <c r="C247" s="98" t="s">
        <v>184</v>
      </c>
      <c r="D247" s="105">
        <v>27054</v>
      </c>
      <c r="E247" s="98" t="s">
        <v>184</v>
      </c>
      <c r="F247" s="98"/>
      <c r="G247" s="111">
        <f>AVERAGE(Table1422[[#This Row],[IQ1_2015]:[IQ1_2019]])</f>
        <v>27054</v>
      </c>
      <c r="H247" s="100" t="s">
        <v>184</v>
      </c>
      <c r="I247" s="100" t="s">
        <v>184</v>
      </c>
      <c r="J247" s="100">
        <v>52625</v>
      </c>
      <c r="K247" s="100" t="s">
        <v>184</v>
      </c>
      <c r="L247" s="100"/>
      <c r="M247" s="111">
        <f>AVERAGE(Table1422[[#This Row],[IQ2_2015]:[IQ2_2019]])</f>
        <v>52625</v>
      </c>
      <c r="N247" s="100" t="s">
        <v>184</v>
      </c>
      <c r="O247" s="100" t="s">
        <v>184</v>
      </c>
      <c r="P247" s="100">
        <v>78200</v>
      </c>
      <c r="Q247" s="100" t="s">
        <v>184</v>
      </c>
      <c r="R247" s="100"/>
      <c r="S247" s="116">
        <f>AVERAGE(Table1422[[#This Row],[IQ3_2015]:[IQ3_2019]])</f>
        <v>78200</v>
      </c>
      <c r="T247" s="107" t="s">
        <v>483</v>
      </c>
      <c r="U247" s="107" t="s">
        <v>483</v>
      </c>
      <c r="V247" s="107">
        <v>0.10400000000000001</v>
      </c>
      <c r="W247" s="107" t="s">
        <v>483</v>
      </c>
      <c r="X247" s="107"/>
      <c r="Y247" s="117">
        <f>AVERAGE(Table1422[[#This Row],[SNAP_2015]:[SNAP_2019]])</f>
        <v>0.10400000000000001</v>
      </c>
      <c r="Z247" s="107" t="s">
        <v>483</v>
      </c>
      <c r="AA247" s="107" t="s">
        <v>483</v>
      </c>
      <c r="AB247" s="107">
        <v>0.09</v>
      </c>
      <c r="AC247" s="107" t="s">
        <v>483</v>
      </c>
      <c r="AD247" s="107"/>
      <c r="AE247" s="115">
        <f>AVERAGE(Table1422[[#This Row],[Poverty_2015]:[Poverty_2019]])</f>
        <v>0.09</v>
      </c>
      <c r="AF247" s="109" t="s">
        <v>483</v>
      </c>
      <c r="AG247" s="109" t="s">
        <v>483</v>
      </c>
      <c r="AH247" s="109">
        <v>0.45100000000000001</v>
      </c>
      <c r="AI247" s="109" t="s">
        <v>483</v>
      </c>
      <c r="AJ247" s="109"/>
      <c r="AK247" s="114">
        <f>AVERAGE(Table1422[[#This Row],[Full Time Employment_2015]:[Full Time Employment_2019]])</f>
        <v>0.45100000000000001</v>
      </c>
      <c r="AL247" s="100"/>
      <c r="AM247" s="2" t="s">
        <v>507</v>
      </c>
    </row>
    <row r="248" spans="1:39" x14ac:dyDescent="0.25">
      <c r="A248" s="56" t="s">
        <v>250</v>
      </c>
      <c r="B248" s="105" t="s">
        <v>206</v>
      </c>
      <c r="C248" s="98">
        <v>17500</v>
      </c>
      <c r="D248" s="105" t="s">
        <v>184</v>
      </c>
      <c r="E248" s="98">
        <v>24250</v>
      </c>
      <c r="F248" s="98"/>
      <c r="G248" s="111">
        <f>AVERAGE(Table1422[[#This Row],[IQ1_2015]:[IQ1_2019]])</f>
        <v>20875</v>
      </c>
      <c r="H248" s="100" t="s">
        <v>206</v>
      </c>
      <c r="I248" s="100">
        <v>26250</v>
      </c>
      <c r="J248" s="100" t="s">
        <v>184</v>
      </c>
      <c r="K248" s="100">
        <v>43500</v>
      </c>
      <c r="L248" s="100"/>
      <c r="M248" s="111">
        <f>AVERAGE(Table1422[[#This Row],[IQ2_2015]:[IQ2_2019]])</f>
        <v>34875</v>
      </c>
      <c r="N248" s="100" t="s">
        <v>206</v>
      </c>
      <c r="O248" s="100">
        <v>45000</v>
      </c>
      <c r="P248" s="100" t="s">
        <v>184</v>
      </c>
      <c r="Q248" s="100">
        <v>55500</v>
      </c>
      <c r="R248" s="100"/>
      <c r="S248" s="116">
        <f>AVERAGE(Table1422[[#This Row],[IQ3_2015]:[IQ3_2019]])</f>
        <v>50250</v>
      </c>
      <c r="T248" s="107">
        <v>0.19</v>
      </c>
      <c r="U248" s="107">
        <v>0.15</v>
      </c>
      <c r="V248" s="107" t="s">
        <v>483</v>
      </c>
      <c r="W248" s="107">
        <v>0.14800000000000002</v>
      </c>
      <c r="X248" s="107"/>
      <c r="Y248" s="117">
        <f>AVERAGE(Table1422[[#This Row],[SNAP_2015]:[SNAP_2019]])</f>
        <v>0.16266666666666665</v>
      </c>
      <c r="Z248" s="107">
        <v>0.28600000000000003</v>
      </c>
      <c r="AA248" s="107">
        <v>0.25</v>
      </c>
      <c r="AB248" s="107" t="s">
        <v>483</v>
      </c>
      <c r="AC248" s="107">
        <v>7.400000000000001E-2</v>
      </c>
      <c r="AD248" s="107"/>
      <c r="AE248" s="115">
        <f>AVERAGE(Table1422[[#This Row],[Poverty_2015]:[Poverty_2019]])</f>
        <v>0.20333333333333337</v>
      </c>
      <c r="AF248" s="109">
        <v>0.22600000000000001</v>
      </c>
      <c r="AG248" s="109">
        <v>0.308</v>
      </c>
      <c r="AH248" s="109">
        <v>1</v>
      </c>
      <c r="AI248" s="109">
        <v>0.49</v>
      </c>
      <c r="AJ248" s="109"/>
      <c r="AK248" s="114">
        <f>AVERAGE(Table1422[[#This Row],[Full Time Employment_2015]:[Full Time Employment_2019]])</f>
        <v>0.50600000000000001</v>
      </c>
      <c r="AL248" s="100"/>
      <c r="AM248" s="2" t="s">
        <v>507</v>
      </c>
    </row>
    <row r="249" spans="1:39" x14ac:dyDescent="0.25">
      <c r="A249" s="56" t="s">
        <v>249</v>
      </c>
      <c r="B249" s="105">
        <v>18444</v>
      </c>
      <c r="C249" s="98">
        <v>18450</v>
      </c>
      <c r="D249" s="105">
        <v>19667</v>
      </c>
      <c r="E249" s="98">
        <v>13917</v>
      </c>
      <c r="F249" s="98"/>
      <c r="G249" s="111">
        <f>AVERAGE(Table1422[[#This Row],[IQ1_2015]:[IQ1_2019]])</f>
        <v>17619.5</v>
      </c>
      <c r="H249" s="100">
        <v>28143</v>
      </c>
      <c r="I249" s="100">
        <v>27357</v>
      </c>
      <c r="J249" s="100">
        <v>27750</v>
      </c>
      <c r="K249" s="100">
        <v>21813</v>
      </c>
      <c r="L249" s="100"/>
      <c r="M249" s="111">
        <f>AVERAGE(Table1422[[#This Row],[IQ2_2015]:[IQ2_2019]])</f>
        <v>26265.75</v>
      </c>
      <c r="N249" s="100">
        <v>45125</v>
      </c>
      <c r="O249" s="100">
        <v>42200</v>
      </c>
      <c r="P249" s="100">
        <v>42250</v>
      </c>
      <c r="Q249" s="100">
        <v>36500</v>
      </c>
      <c r="R249" s="100"/>
      <c r="S249" s="116">
        <f>AVERAGE(Table1422[[#This Row],[IQ3_2015]:[IQ3_2019]])</f>
        <v>41518.75</v>
      </c>
      <c r="T249" s="107">
        <v>0.72599999999999998</v>
      </c>
      <c r="U249" s="107">
        <v>0.65099999999999991</v>
      </c>
      <c r="V249" s="107">
        <v>0.17399999999999999</v>
      </c>
      <c r="W249" s="107">
        <v>0.67200000000000004</v>
      </c>
      <c r="X249" s="107"/>
      <c r="Y249" s="117">
        <f>AVERAGE(Table1422[[#This Row],[SNAP_2015]:[SNAP_2019]])</f>
        <v>0.55574999999999997</v>
      </c>
      <c r="Z249" s="107">
        <v>0.39299999999999996</v>
      </c>
      <c r="AA249" s="107">
        <v>0.42599999999999999</v>
      </c>
      <c r="AB249" s="107">
        <v>0.17399999999999999</v>
      </c>
      <c r="AC249" s="107">
        <v>0.53299999999999992</v>
      </c>
      <c r="AD249" s="107"/>
      <c r="AE249" s="115">
        <f>AVERAGE(Table1422[[#This Row],[Poverty_2015]:[Poverty_2019]])</f>
        <v>0.38149999999999995</v>
      </c>
      <c r="AF249" s="109">
        <v>0.188</v>
      </c>
      <c r="AG249" s="109">
        <v>0.16600000000000001</v>
      </c>
      <c r="AH249" s="109">
        <v>0.44700000000000001</v>
      </c>
      <c r="AI249" s="109">
        <v>0.14400000000000002</v>
      </c>
      <c r="AJ249" s="109"/>
      <c r="AK249" s="114">
        <f>AVERAGE(Table1422[[#This Row],[Full Time Employment_2015]:[Full Time Employment_2019]])</f>
        <v>0.23624999999999999</v>
      </c>
      <c r="AL249" s="100">
        <v>100</v>
      </c>
      <c r="AM249" s="2" t="s">
        <v>530</v>
      </c>
    </row>
    <row r="250" spans="1:39" x14ac:dyDescent="0.25">
      <c r="A250" s="56" t="s">
        <v>76</v>
      </c>
      <c r="B250" s="105" t="s">
        <v>206</v>
      </c>
      <c r="C250" s="98">
        <v>22000</v>
      </c>
      <c r="D250" s="105">
        <v>15083</v>
      </c>
      <c r="E250" s="98">
        <v>17500</v>
      </c>
      <c r="F250" s="98"/>
      <c r="G250" s="111">
        <f>AVERAGE(Table1422[[#This Row],[IQ1_2015]:[IQ1_2019]])</f>
        <v>18194.333333333332</v>
      </c>
      <c r="H250" s="100" t="s">
        <v>206</v>
      </c>
      <c r="I250" s="100">
        <v>35500</v>
      </c>
      <c r="J250" s="100">
        <v>22333</v>
      </c>
      <c r="K250" s="100">
        <v>31875</v>
      </c>
      <c r="L250" s="100"/>
      <c r="M250" s="111">
        <f>AVERAGE(Table1422[[#This Row],[IQ2_2015]:[IQ2_2019]])</f>
        <v>29902.666666666668</v>
      </c>
      <c r="N250" s="100" t="s">
        <v>206</v>
      </c>
      <c r="O250" s="100">
        <v>60667</v>
      </c>
      <c r="P250" s="100">
        <v>35500</v>
      </c>
      <c r="Q250" s="100">
        <v>51250</v>
      </c>
      <c r="R250" s="100"/>
      <c r="S250" s="116">
        <f>AVERAGE(Table1422[[#This Row],[IQ3_2015]:[IQ3_2019]])</f>
        <v>49139</v>
      </c>
      <c r="T250" s="107">
        <v>0.56700000000000006</v>
      </c>
      <c r="U250" s="107">
        <v>0.64300000000000002</v>
      </c>
      <c r="V250" s="107">
        <v>0.625</v>
      </c>
      <c r="W250" s="107">
        <v>0.66700000000000004</v>
      </c>
      <c r="X250" s="107"/>
      <c r="Y250" s="117">
        <f>AVERAGE(Table1422[[#This Row],[SNAP_2015]:[SNAP_2019]])</f>
        <v>0.62549999999999994</v>
      </c>
      <c r="Z250" s="107">
        <v>0.3</v>
      </c>
      <c r="AA250" s="107">
        <v>0.25</v>
      </c>
      <c r="AB250" s="107">
        <v>0.47799999999999998</v>
      </c>
      <c r="AC250" s="107">
        <v>0.33299999999999996</v>
      </c>
      <c r="AD250" s="107"/>
      <c r="AE250" s="115">
        <f>AVERAGE(Table1422[[#This Row],[Poverty_2015]:[Poverty_2019]])</f>
        <v>0.34025</v>
      </c>
      <c r="AF250" s="109">
        <v>0.114</v>
      </c>
      <c r="AG250" s="109">
        <v>8.6999999999999994E-2</v>
      </c>
      <c r="AH250" s="109">
        <v>0.56299999999999994</v>
      </c>
      <c r="AI250" s="109">
        <v>0.17300000000000001</v>
      </c>
      <c r="AJ250" s="109"/>
      <c r="AK250" s="114">
        <f>AVERAGE(Table1422[[#This Row],[Full Time Employment_2015]:[Full Time Employment_2019]])</f>
        <v>0.23425000000000001</v>
      </c>
      <c r="AL250" s="100">
        <v>120</v>
      </c>
      <c r="AM250" s="2" t="s">
        <v>532</v>
      </c>
    </row>
    <row r="251" spans="1:39" x14ac:dyDescent="0.25">
      <c r="A251" s="56" t="s">
        <v>248</v>
      </c>
      <c r="B251" s="105" t="s">
        <v>206</v>
      </c>
      <c r="C251" s="98" t="s">
        <v>184</v>
      </c>
      <c r="D251" s="105">
        <v>21000</v>
      </c>
      <c r="E251" s="98">
        <v>12750</v>
      </c>
      <c r="F251" s="98"/>
      <c r="G251" s="111">
        <f>AVERAGE(Table1422[[#This Row],[IQ1_2015]:[IQ1_2019]])</f>
        <v>16875</v>
      </c>
      <c r="H251" s="100" t="s">
        <v>206</v>
      </c>
      <c r="I251" s="100" t="s">
        <v>184</v>
      </c>
      <c r="J251" s="100">
        <v>39000</v>
      </c>
      <c r="K251" s="100">
        <v>14250</v>
      </c>
      <c r="L251" s="100"/>
      <c r="M251" s="111">
        <f>AVERAGE(Table1422[[#This Row],[IQ2_2015]:[IQ2_2019]])</f>
        <v>26625</v>
      </c>
      <c r="N251" s="100" t="s">
        <v>206</v>
      </c>
      <c r="O251" s="100">
        <v>44500</v>
      </c>
      <c r="P251" s="100">
        <v>63000</v>
      </c>
      <c r="Q251" s="100">
        <v>80750</v>
      </c>
      <c r="R251" s="100"/>
      <c r="S251" s="116">
        <f>AVERAGE(Table1422[[#This Row],[IQ3_2015]:[IQ3_2019]])</f>
        <v>62750</v>
      </c>
      <c r="T251" s="107">
        <v>0.222</v>
      </c>
      <c r="U251" s="107">
        <v>0.375</v>
      </c>
      <c r="V251" s="107">
        <v>0.621</v>
      </c>
      <c r="W251" s="107">
        <v>0.5</v>
      </c>
      <c r="X251" s="107"/>
      <c r="Y251" s="117">
        <f>AVERAGE(Table1422[[#This Row],[SNAP_2015]:[SNAP_2019]])</f>
        <v>0.42949999999999999</v>
      </c>
      <c r="Z251" s="107">
        <v>0.222</v>
      </c>
      <c r="AA251" s="107">
        <v>0.125</v>
      </c>
      <c r="AB251" s="107">
        <v>0.24100000000000002</v>
      </c>
      <c r="AC251" s="107">
        <v>0.16699999999999998</v>
      </c>
      <c r="AD251" s="107"/>
      <c r="AE251" s="115">
        <f>AVERAGE(Table1422[[#This Row],[Poverty_2015]:[Poverty_2019]])</f>
        <v>0.18874999999999997</v>
      </c>
      <c r="AF251" s="109">
        <v>0.5</v>
      </c>
      <c r="AG251" s="109">
        <v>0.33299999999999996</v>
      </c>
      <c r="AH251" s="109">
        <v>0.433</v>
      </c>
      <c r="AI251" s="109">
        <v>0.4</v>
      </c>
      <c r="AJ251" s="109"/>
      <c r="AK251" s="114">
        <f>AVERAGE(Table1422[[#This Row],[Full Time Employment_2015]:[Full Time Employment_2019]])</f>
        <v>0.41649999999999998</v>
      </c>
      <c r="AL251" s="140">
        <v>30</v>
      </c>
      <c r="AM251" s="2" t="s">
        <v>535</v>
      </c>
    </row>
    <row r="252" spans="1:39" x14ac:dyDescent="0.25">
      <c r="A252" s="56" t="s">
        <v>247</v>
      </c>
      <c r="B252" s="105" t="s">
        <v>206</v>
      </c>
      <c r="C252" s="98" t="s">
        <v>184</v>
      </c>
      <c r="D252" s="105">
        <v>13000</v>
      </c>
      <c r="E252" s="98">
        <v>49571</v>
      </c>
      <c r="F252" s="98"/>
      <c r="G252" s="111">
        <f>AVERAGE(Table1422[[#This Row],[IQ1_2015]:[IQ1_2019]])</f>
        <v>31285.5</v>
      </c>
      <c r="H252" s="100" t="s">
        <v>206</v>
      </c>
      <c r="I252" s="100" t="s">
        <v>184</v>
      </c>
      <c r="J252" s="100">
        <v>14750</v>
      </c>
      <c r="K252" s="100">
        <v>87539</v>
      </c>
      <c r="L252" s="100"/>
      <c r="M252" s="111">
        <f>AVERAGE(Table1422[[#This Row],[IQ2_2015]:[IQ2_2019]])</f>
        <v>51144.5</v>
      </c>
      <c r="N252" s="100" t="s">
        <v>206</v>
      </c>
      <c r="O252" s="100">
        <v>69955</v>
      </c>
      <c r="P252" s="100">
        <v>78000</v>
      </c>
      <c r="Q252" s="100">
        <v>88612</v>
      </c>
      <c r="R252" s="100"/>
      <c r="S252" s="116">
        <f>AVERAGE(Table1422[[#This Row],[IQ3_2015]:[IQ3_2019]])</f>
        <v>78855.666666666672</v>
      </c>
      <c r="T252" s="107">
        <v>0</v>
      </c>
      <c r="U252" s="107">
        <v>0</v>
      </c>
      <c r="V252" s="107">
        <v>0.42899999999999999</v>
      </c>
      <c r="W252" s="107">
        <v>0</v>
      </c>
      <c r="X252" s="107"/>
      <c r="Y252" s="117">
        <f>AVERAGE(Table1422[[#This Row],[SNAP_2015]:[SNAP_2019]])</f>
        <v>0.10725</v>
      </c>
      <c r="Z252" s="107">
        <v>0.27800000000000002</v>
      </c>
      <c r="AA252" s="107">
        <v>0.27300000000000002</v>
      </c>
      <c r="AB252" s="107">
        <v>0.14300000000000002</v>
      </c>
      <c r="AC252" s="107">
        <v>7.9000000000000001E-2</v>
      </c>
      <c r="AD252" s="107"/>
      <c r="AE252" s="115">
        <f>AVERAGE(Table1422[[#This Row],[Poverty_2015]:[Poverty_2019]])</f>
        <v>0.19325000000000001</v>
      </c>
      <c r="AF252" s="109">
        <v>0.72199999999999998</v>
      </c>
      <c r="AG252" s="109">
        <v>0.72699999999999998</v>
      </c>
      <c r="AH252" s="109">
        <v>0.52600000000000002</v>
      </c>
      <c r="AI252" s="109">
        <v>0.51400000000000001</v>
      </c>
      <c r="AJ252" s="109"/>
      <c r="AK252" s="114">
        <f>AVERAGE(Table1422[[#This Row],[Full Time Employment_2015]:[Full Time Employment_2019]])</f>
        <v>0.62224999999999997</v>
      </c>
      <c r="AL252" s="100"/>
      <c r="AM252" s="2" t="s">
        <v>507</v>
      </c>
    </row>
    <row r="253" spans="1:39" x14ac:dyDescent="0.25">
      <c r="A253" s="56" t="s">
        <v>246</v>
      </c>
      <c r="B253" s="105" t="s">
        <v>184</v>
      </c>
      <c r="C253" s="98" t="s">
        <v>184</v>
      </c>
      <c r="D253" s="105" t="s">
        <v>184</v>
      </c>
      <c r="E253" s="98" t="s">
        <v>184</v>
      </c>
      <c r="F253" s="98"/>
      <c r="G253" s="111" t="e">
        <f>AVERAGE(Table1422[[#This Row],[IQ1_2015]:[IQ1_2019]])</f>
        <v>#DIV/0!</v>
      </c>
      <c r="H253" s="100" t="s">
        <v>184</v>
      </c>
      <c r="I253" s="100" t="s">
        <v>184</v>
      </c>
      <c r="J253" s="100" t="s">
        <v>184</v>
      </c>
      <c r="K253" s="100" t="s">
        <v>184</v>
      </c>
      <c r="L253" s="100"/>
      <c r="M253" s="111" t="e">
        <f>AVERAGE(Table1422[[#This Row],[IQ2_2015]:[IQ2_2019]])</f>
        <v>#DIV/0!</v>
      </c>
      <c r="N253" s="100" t="s">
        <v>184</v>
      </c>
      <c r="O253" s="100" t="s">
        <v>184</v>
      </c>
      <c r="P253" s="100" t="s">
        <v>184</v>
      </c>
      <c r="Q253" s="100" t="s">
        <v>184</v>
      </c>
      <c r="R253" s="100"/>
      <c r="S253" s="116" t="e">
        <f>AVERAGE(Table1422[[#This Row],[IQ3_2015]:[IQ3_2019]])</f>
        <v>#DIV/0!</v>
      </c>
      <c r="T253" s="107">
        <v>0.66700000000000004</v>
      </c>
      <c r="U253" s="107">
        <v>0.70799999999999996</v>
      </c>
      <c r="V253" s="107">
        <v>0</v>
      </c>
      <c r="W253" s="107" t="s">
        <v>483</v>
      </c>
      <c r="X253" s="107"/>
      <c r="Y253" s="117">
        <f>AVERAGE(Table1422[[#This Row],[SNAP_2015]:[SNAP_2019]])</f>
        <v>0.45833333333333331</v>
      </c>
      <c r="Z253" s="107">
        <v>0.66700000000000004</v>
      </c>
      <c r="AA253" s="107">
        <v>0.70799999999999996</v>
      </c>
      <c r="AB253" s="107">
        <v>0.18</v>
      </c>
      <c r="AC253" s="107" t="s">
        <v>483</v>
      </c>
      <c r="AD253" s="107"/>
      <c r="AE253" s="115">
        <f>AVERAGE(Table1422[[#This Row],[Poverty_2015]:[Poverty_2019]])</f>
        <v>0.51833333333333331</v>
      </c>
      <c r="AF253" s="109">
        <v>0</v>
      </c>
      <c r="AG253" s="109">
        <v>0</v>
      </c>
      <c r="AH253" s="109" t="s">
        <v>483</v>
      </c>
      <c r="AI253" s="109" t="s">
        <v>483</v>
      </c>
      <c r="AJ253" s="109"/>
      <c r="AK253" s="114">
        <f>AVERAGE(Table1422[[#This Row],[Full Time Employment_2015]:[Full Time Employment_2019]])</f>
        <v>0</v>
      </c>
      <c r="AL253" s="100"/>
      <c r="AM253" s="2" t="s">
        <v>507</v>
      </c>
    </row>
    <row r="254" spans="1:39" x14ac:dyDescent="0.25">
      <c r="A254" s="56" t="s">
        <v>245</v>
      </c>
      <c r="B254" s="105">
        <v>29625</v>
      </c>
      <c r="C254" s="98">
        <v>32550</v>
      </c>
      <c r="D254" s="105" t="s">
        <v>184</v>
      </c>
      <c r="E254" s="98">
        <v>31200</v>
      </c>
      <c r="F254" s="98"/>
      <c r="G254" s="111">
        <f>AVERAGE(Table1422[[#This Row],[IQ1_2015]:[IQ1_2019]])</f>
        <v>31125</v>
      </c>
      <c r="H254" s="100">
        <v>50286</v>
      </c>
      <c r="I254" s="100">
        <v>50200</v>
      </c>
      <c r="J254" s="100" t="s">
        <v>184</v>
      </c>
      <c r="K254" s="100">
        <v>54000</v>
      </c>
      <c r="L254" s="100"/>
      <c r="M254" s="111">
        <f>AVERAGE(Table1422[[#This Row],[IQ2_2015]:[IQ2_2019]])</f>
        <v>51495.333333333336</v>
      </c>
      <c r="N254" s="100">
        <v>71100</v>
      </c>
      <c r="O254" s="100">
        <v>70885</v>
      </c>
      <c r="P254" s="100" t="s">
        <v>184</v>
      </c>
      <c r="Q254" s="100">
        <v>74000</v>
      </c>
      <c r="R254" s="100"/>
      <c r="S254" s="116">
        <f>AVERAGE(Table1422[[#This Row],[IQ3_2015]:[IQ3_2019]])</f>
        <v>71995</v>
      </c>
      <c r="T254" s="107">
        <v>0.29299999999999998</v>
      </c>
      <c r="U254" s="107">
        <v>0.29199999999999998</v>
      </c>
      <c r="V254" s="107">
        <v>1</v>
      </c>
      <c r="W254" s="107">
        <v>0.28300000000000003</v>
      </c>
      <c r="X254" s="107"/>
      <c r="Y254" s="117">
        <f>AVERAGE(Table1422[[#This Row],[SNAP_2015]:[SNAP_2019]])</f>
        <v>0.46699999999999997</v>
      </c>
      <c r="Z254" s="107">
        <v>0.14400000000000002</v>
      </c>
      <c r="AA254" s="107">
        <v>0.158</v>
      </c>
      <c r="AB254" s="107">
        <v>1</v>
      </c>
      <c r="AC254" s="107">
        <v>0.184</v>
      </c>
      <c r="AD254" s="107"/>
      <c r="AE254" s="115">
        <f>AVERAGE(Table1422[[#This Row],[Poverty_2015]:[Poverty_2019]])</f>
        <v>0.3715</v>
      </c>
      <c r="AF254" s="109">
        <v>0.38600000000000001</v>
      </c>
      <c r="AG254" s="109">
        <v>0.40100000000000002</v>
      </c>
      <c r="AH254" s="109">
        <v>0.3</v>
      </c>
      <c r="AI254" s="109">
        <v>0.38299999999999995</v>
      </c>
      <c r="AJ254" s="109"/>
      <c r="AK254" s="114">
        <f>AVERAGE(Table1422[[#This Row],[Full Time Employment_2015]:[Full Time Employment_2019]])</f>
        <v>0.36749999999999999</v>
      </c>
      <c r="AL254" s="100"/>
      <c r="AM254" s="2" t="s">
        <v>507</v>
      </c>
    </row>
    <row r="255" spans="1:39" x14ac:dyDescent="0.25">
      <c r="A255" s="56" t="s">
        <v>112</v>
      </c>
      <c r="B255" s="105">
        <v>29750</v>
      </c>
      <c r="C255" s="98">
        <v>21000</v>
      </c>
      <c r="D255" s="105">
        <v>32000</v>
      </c>
      <c r="E255" s="98">
        <v>33000</v>
      </c>
      <c r="F255" s="98"/>
      <c r="G255" s="111">
        <f>AVERAGE(Table1422[[#This Row],[IQ1_2015]:[IQ1_2019]])</f>
        <v>28937.5</v>
      </c>
      <c r="H255" s="100">
        <v>50750</v>
      </c>
      <c r="I255" s="100">
        <v>48167</v>
      </c>
      <c r="J255" s="100">
        <v>49750</v>
      </c>
      <c r="K255" s="100">
        <v>53000</v>
      </c>
      <c r="L255" s="100"/>
      <c r="M255" s="111">
        <f>AVERAGE(Table1422[[#This Row],[IQ2_2015]:[IQ2_2019]])</f>
        <v>50416.75</v>
      </c>
      <c r="N255" s="100">
        <v>76000</v>
      </c>
      <c r="O255" s="100">
        <v>75500</v>
      </c>
      <c r="P255" s="100">
        <v>70643</v>
      </c>
      <c r="Q255" s="100">
        <v>74500</v>
      </c>
      <c r="R255" s="100"/>
      <c r="S255" s="116">
        <f>AVERAGE(Table1422[[#This Row],[IQ3_2015]:[IQ3_2019]])</f>
        <v>74160.75</v>
      </c>
      <c r="T255" s="107">
        <v>0.13</v>
      </c>
      <c r="U255" s="107">
        <v>0.11699999999999999</v>
      </c>
      <c r="V255" s="107">
        <v>0.29799999999999999</v>
      </c>
      <c r="W255" s="107">
        <v>0.19600000000000001</v>
      </c>
      <c r="X255" s="107"/>
      <c r="Y255" s="117">
        <f>AVERAGE(Table1422[[#This Row],[SNAP_2015]:[SNAP_2019]])</f>
        <v>0.18524999999999997</v>
      </c>
      <c r="Z255" s="107">
        <v>0.217</v>
      </c>
      <c r="AA255" s="107">
        <v>0.27300000000000002</v>
      </c>
      <c r="AB255" s="107">
        <v>0.19</v>
      </c>
      <c r="AC255" s="107">
        <v>0.25</v>
      </c>
      <c r="AD255" s="107"/>
      <c r="AE255" s="115">
        <f>AVERAGE(Table1422[[#This Row],[Poverty_2015]:[Poverty_2019]])</f>
        <v>0.23249999999999998</v>
      </c>
      <c r="AF255" s="109">
        <v>0.39200000000000002</v>
      </c>
      <c r="AG255" s="109">
        <v>0.37799999999999995</v>
      </c>
      <c r="AH255" s="109">
        <v>0.28699999999999998</v>
      </c>
      <c r="AI255" s="109">
        <v>0.373</v>
      </c>
      <c r="AJ255" s="109"/>
      <c r="AK255" s="114">
        <f>AVERAGE(Table1422[[#This Row],[Full Time Employment_2015]:[Full Time Employment_2019]])</f>
        <v>0.35749999999999998</v>
      </c>
      <c r="AL255" s="100"/>
      <c r="AM255" s="2" t="s">
        <v>507</v>
      </c>
    </row>
    <row r="256" spans="1:39" x14ac:dyDescent="0.25">
      <c r="A256" s="56" t="s">
        <v>115</v>
      </c>
      <c r="B256" s="105" t="s">
        <v>206</v>
      </c>
      <c r="C256" s="98">
        <v>24667</v>
      </c>
      <c r="D256" s="105">
        <v>31000</v>
      </c>
      <c r="E256" s="98">
        <v>50625</v>
      </c>
      <c r="F256" s="98"/>
      <c r="G256" s="111">
        <f>AVERAGE(Table1422[[#This Row],[IQ1_2015]:[IQ1_2019]])</f>
        <v>35430.666666666664</v>
      </c>
      <c r="H256" s="100" t="s">
        <v>206</v>
      </c>
      <c r="I256" s="100" t="s">
        <v>184</v>
      </c>
      <c r="J256" s="100">
        <v>48667</v>
      </c>
      <c r="K256" s="100">
        <v>89167</v>
      </c>
      <c r="L256" s="100"/>
      <c r="M256" s="111">
        <f>AVERAGE(Table1422[[#This Row],[IQ2_2015]:[IQ2_2019]])</f>
        <v>68917</v>
      </c>
      <c r="N256" s="100" t="s">
        <v>206</v>
      </c>
      <c r="O256" s="100">
        <v>84333</v>
      </c>
      <c r="P256" s="100">
        <v>70250</v>
      </c>
      <c r="Q256" s="100">
        <v>107500</v>
      </c>
      <c r="R256" s="100"/>
      <c r="S256" s="116">
        <f>AVERAGE(Table1422[[#This Row],[IQ3_2015]:[IQ3_2019]])</f>
        <v>87361</v>
      </c>
      <c r="T256" s="107">
        <v>5.4000000000000006E-2</v>
      </c>
      <c r="U256" s="107">
        <v>3.2000000000000001E-2</v>
      </c>
      <c r="V256" s="107">
        <v>0.13400000000000001</v>
      </c>
      <c r="W256" s="107">
        <v>4.4000000000000004E-2</v>
      </c>
      <c r="X256" s="107"/>
      <c r="Y256" s="117">
        <f>AVERAGE(Table1422[[#This Row],[SNAP_2015]:[SNAP_2019]])</f>
        <v>6.6000000000000003E-2</v>
      </c>
      <c r="Z256" s="107">
        <v>0.122</v>
      </c>
      <c r="AA256" s="107">
        <v>8.5000000000000006E-2</v>
      </c>
      <c r="AB256" s="107">
        <v>0.23899999999999999</v>
      </c>
      <c r="AC256" s="107">
        <v>0</v>
      </c>
      <c r="AD256" s="107"/>
      <c r="AE256" s="115">
        <f>AVERAGE(Table1422[[#This Row],[Poverty_2015]:[Poverty_2019]])</f>
        <v>0.1115</v>
      </c>
      <c r="AF256" s="109">
        <v>0.38799999999999996</v>
      </c>
      <c r="AG256" s="109">
        <v>0.40200000000000002</v>
      </c>
      <c r="AH256" s="109">
        <v>0.29100000000000004</v>
      </c>
      <c r="AI256" s="109">
        <v>0.36399999999999999</v>
      </c>
      <c r="AJ256" s="109"/>
      <c r="AK256" s="114">
        <f>AVERAGE(Table1422[[#This Row],[Full Time Employment_2015]:[Full Time Employment_2019]])</f>
        <v>0.36124999999999996</v>
      </c>
      <c r="AL256" s="100"/>
      <c r="AM256" s="2" t="s">
        <v>507</v>
      </c>
    </row>
    <row r="257" spans="1:39" x14ac:dyDescent="0.25">
      <c r="A257" s="56" t="s">
        <v>244</v>
      </c>
      <c r="B257" s="105" t="s">
        <v>184</v>
      </c>
      <c r="C257" s="98" t="s">
        <v>184</v>
      </c>
      <c r="D257" s="105">
        <v>32563</v>
      </c>
      <c r="E257" s="98" t="s">
        <v>184</v>
      </c>
      <c r="F257" s="98"/>
      <c r="G257" s="111">
        <f>AVERAGE(Table1422[[#This Row],[IQ1_2015]:[IQ1_2019]])</f>
        <v>32563</v>
      </c>
      <c r="H257" s="100" t="s">
        <v>184</v>
      </c>
      <c r="I257" s="100" t="s">
        <v>184</v>
      </c>
      <c r="J257" s="100">
        <v>80167</v>
      </c>
      <c r="K257" s="100" t="s">
        <v>184</v>
      </c>
      <c r="L257" s="100"/>
      <c r="M257" s="111">
        <f>AVERAGE(Table1422[[#This Row],[IQ2_2015]:[IQ2_2019]])</f>
        <v>80167</v>
      </c>
      <c r="N257" s="100" t="s">
        <v>184</v>
      </c>
      <c r="O257" s="100" t="s">
        <v>184</v>
      </c>
      <c r="P257" s="100">
        <v>87357</v>
      </c>
      <c r="Q257" s="100" t="s">
        <v>184</v>
      </c>
      <c r="R257" s="100"/>
      <c r="S257" s="116">
        <f>AVERAGE(Table1422[[#This Row],[IQ3_2015]:[IQ3_2019]])</f>
        <v>87357</v>
      </c>
      <c r="T257" s="107" t="s">
        <v>483</v>
      </c>
      <c r="U257" s="107" t="s">
        <v>483</v>
      </c>
      <c r="V257" s="107">
        <v>5.2000000000000005E-2</v>
      </c>
      <c r="W257" s="107" t="s">
        <v>483</v>
      </c>
      <c r="X257" s="107"/>
      <c r="Y257" s="117">
        <f>AVERAGE(Table1422[[#This Row],[SNAP_2015]:[SNAP_2019]])</f>
        <v>5.2000000000000005E-2</v>
      </c>
      <c r="Z257" s="107" t="s">
        <v>483</v>
      </c>
      <c r="AA257" s="107" t="s">
        <v>483</v>
      </c>
      <c r="AB257" s="107">
        <v>9.4E-2</v>
      </c>
      <c r="AC257" s="107" t="s">
        <v>483</v>
      </c>
      <c r="AD257" s="107"/>
      <c r="AE257" s="115">
        <f>AVERAGE(Table1422[[#This Row],[Poverty_2015]:[Poverty_2019]])</f>
        <v>9.4E-2</v>
      </c>
      <c r="AF257" s="109" t="s">
        <v>483</v>
      </c>
      <c r="AG257" s="109" t="s">
        <v>483</v>
      </c>
      <c r="AH257" s="109">
        <v>0</v>
      </c>
      <c r="AI257" s="109" t="s">
        <v>483</v>
      </c>
      <c r="AJ257" s="109"/>
      <c r="AK257" s="114">
        <f>AVERAGE(Table1422[[#This Row],[Full Time Employment_2015]:[Full Time Employment_2019]])</f>
        <v>0</v>
      </c>
      <c r="AL257" s="100"/>
      <c r="AM257" s="2" t="s">
        <v>507</v>
      </c>
    </row>
    <row r="258" spans="1:39" x14ac:dyDescent="0.25">
      <c r="A258" s="56" t="s">
        <v>243</v>
      </c>
      <c r="B258" s="105" t="s">
        <v>184</v>
      </c>
      <c r="C258" s="98" t="s">
        <v>184</v>
      </c>
      <c r="D258" s="105" t="s">
        <v>184</v>
      </c>
      <c r="E258" s="98" t="s">
        <v>184</v>
      </c>
      <c r="F258" s="98"/>
      <c r="G258" s="111" t="e">
        <f>AVERAGE(Table1422[[#This Row],[IQ1_2015]:[IQ1_2019]])</f>
        <v>#DIV/0!</v>
      </c>
      <c r="H258" s="100" t="s">
        <v>184</v>
      </c>
      <c r="I258" s="100" t="s">
        <v>184</v>
      </c>
      <c r="J258" s="100" t="s">
        <v>184</v>
      </c>
      <c r="K258" s="100" t="s">
        <v>184</v>
      </c>
      <c r="L258" s="100"/>
      <c r="M258" s="111" t="e">
        <f>AVERAGE(Table1422[[#This Row],[IQ2_2015]:[IQ2_2019]])</f>
        <v>#DIV/0!</v>
      </c>
      <c r="N258" s="100" t="s">
        <v>184</v>
      </c>
      <c r="O258" s="100" t="s">
        <v>184</v>
      </c>
      <c r="P258" s="100" t="s">
        <v>184</v>
      </c>
      <c r="Q258" s="100" t="s">
        <v>184</v>
      </c>
      <c r="R258" s="100"/>
      <c r="S258" s="116" t="e">
        <f>AVERAGE(Table1422[[#This Row],[IQ3_2015]:[IQ3_2019]])</f>
        <v>#DIV/0!</v>
      </c>
      <c r="T258" s="107" t="s">
        <v>483</v>
      </c>
      <c r="U258" s="107" t="s">
        <v>483</v>
      </c>
      <c r="V258" s="107" t="s">
        <v>483</v>
      </c>
      <c r="W258" s="107" t="s">
        <v>483</v>
      </c>
      <c r="X258" s="107"/>
      <c r="Y258" s="117" t="e">
        <f>AVERAGE(Table1422[[#This Row],[SNAP_2015]:[SNAP_2019]])</f>
        <v>#DIV/0!</v>
      </c>
      <c r="Z258" s="107" t="s">
        <v>483</v>
      </c>
      <c r="AA258" s="107" t="s">
        <v>483</v>
      </c>
      <c r="AB258" s="107" t="s">
        <v>483</v>
      </c>
      <c r="AC258" s="107" t="s">
        <v>483</v>
      </c>
      <c r="AD258" s="107"/>
      <c r="AE258" s="115" t="e">
        <f>AVERAGE(Table1422[[#This Row],[Poverty_2015]:[Poverty_2019]])</f>
        <v>#DIV/0!</v>
      </c>
      <c r="AF258" s="109" t="s">
        <v>483</v>
      </c>
      <c r="AG258" s="109" t="s">
        <v>483</v>
      </c>
      <c r="AH258" s="109">
        <v>0.28300000000000003</v>
      </c>
      <c r="AI258" s="109" t="s">
        <v>483</v>
      </c>
      <c r="AJ258" s="109"/>
      <c r="AK258" s="114">
        <f>AVERAGE(Table1422[[#This Row],[Full Time Employment_2015]:[Full Time Employment_2019]])</f>
        <v>0.28300000000000003</v>
      </c>
      <c r="AL258" s="100"/>
      <c r="AM258" s="2" t="s">
        <v>507</v>
      </c>
    </row>
    <row r="259" spans="1:39" x14ac:dyDescent="0.25">
      <c r="A259" s="56" t="s">
        <v>242</v>
      </c>
      <c r="B259" s="105" t="s">
        <v>184</v>
      </c>
      <c r="C259" s="98">
        <v>62700</v>
      </c>
      <c r="D259" s="105" t="s">
        <v>184</v>
      </c>
      <c r="E259" s="98">
        <v>33250</v>
      </c>
      <c r="F259" s="98"/>
      <c r="G259" s="111">
        <f>AVERAGE(Table1422[[#This Row],[IQ1_2015]:[IQ1_2019]])</f>
        <v>47975</v>
      </c>
      <c r="H259" s="100" t="s">
        <v>184</v>
      </c>
      <c r="I259" s="100">
        <v>63900</v>
      </c>
      <c r="J259" s="100" t="s">
        <v>184</v>
      </c>
      <c r="K259" s="100">
        <v>68000</v>
      </c>
      <c r="L259" s="100"/>
      <c r="M259" s="111">
        <f>AVERAGE(Table1422[[#This Row],[IQ2_2015]:[IQ2_2019]])</f>
        <v>65950</v>
      </c>
      <c r="N259" s="100" t="s">
        <v>184</v>
      </c>
      <c r="O259" s="100">
        <v>82667</v>
      </c>
      <c r="P259" s="100" t="s">
        <v>184</v>
      </c>
      <c r="Q259" s="100">
        <v>86125</v>
      </c>
      <c r="R259" s="100"/>
      <c r="S259" s="116">
        <f>AVERAGE(Table1422[[#This Row],[IQ3_2015]:[IQ3_2019]])</f>
        <v>84396</v>
      </c>
      <c r="T259" s="107">
        <v>0</v>
      </c>
      <c r="U259" s="107">
        <v>0</v>
      </c>
      <c r="V259" s="107" t="s">
        <v>483</v>
      </c>
      <c r="W259" s="107" t="s">
        <v>483</v>
      </c>
      <c r="X259" s="107"/>
      <c r="Y259" s="117">
        <f>AVERAGE(Table1422[[#This Row],[SNAP_2015]:[SNAP_2019]])</f>
        <v>0</v>
      </c>
      <c r="Z259" s="107">
        <v>0</v>
      </c>
      <c r="AA259" s="107">
        <v>0</v>
      </c>
      <c r="AB259" s="107" t="s">
        <v>483</v>
      </c>
      <c r="AC259" s="107" t="s">
        <v>483</v>
      </c>
      <c r="AD259" s="107"/>
      <c r="AE259" s="115">
        <f>AVERAGE(Table1422[[#This Row],[Poverty_2015]:[Poverty_2019]])</f>
        <v>0</v>
      </c>
      <c r="AF259" s="109">
        <v>0.38100000000000001</v>
      </c>
      <c r="AG259" s="109">
        <v>0.46200000000000002</v>
      </c>
      <c r="AH259" s="109">
        <v>0.34600000000000003</v>
      </c>
      <c r="AI259" s="109">
        <v>0.41499999999999998</v>
      </c>
      <c r="AJ259" s="109"/>
      <c r="AK259" s="114">
        <f>AVERAGE(Table1422[[#This Row],[Full Time Employment_2015]:[Full Time Employment_2019]])</f>
        <v>0.40100000000000002</v>
      </c>
      <c r="AL259" s="100"/>
      <c r="AM259" s="2" t="s">
        <v>507</v>
      </c>
    </row>
    <row r="260" spans="1:39" x14ac:dyDescent="0.25">
      <c r="A260" s="56" t="s">
        <v>155</v>
      </c>
      <c r="B260" s="105" t="s">
        <v>206</v>
      </c>
      <c r="C260" s="98">
        <v>53500</v>
      </c>
      <c r="D260" s="105" t="s">
        <v>184</v>
      </c>
      <c r="E260" s="98">
        <v>60500</v>
      </c>
      <c r="F260" s="98"/>
      <c r="G260" s="111">
        <f>AVERAGE(Table1422[[#This Row],[IQ1_2015]:[IQ1_2019]])</f>
        <v>57000</v>
      </c>
      <c r="H260" s="100" t="s">
        <v>206</v>
      </c>
      <c r="I260" s="100">
        <v>71000</v>
      </c>
      <c r="J260" s="100" t="s">
        <v>184</v>
      </c>
      <c r="K260" s="100">
        <v>81750</v>
      </c>
      <c r="L260" s="100"/>
      <c r="M260" s="111">
        <f>AVERAGE(Table1422[[#This Row],[IQ2_2015]:[IQ2_2019]])</f>
        <v>76375</v>
      </c>
      <c r="N260" s="100" t="s">
        <v>206</v>
      </c>
      <c r="O260" s="100">
        <v>84500</v>
      </c>
      <c r="P260" s="100" t="s">
        <v>184</v>
      </c>
      <c r="Q260" s="100">
        <v>95500</v>
      </c>
      <c r="R260" s="100"/>
      <c r="S260" s="116">
        <f>AVERAGE(Table1422[[#This Row],[IQ3_2015]:[IQ3_2019]])</f>
        <v>90000</v>
      </c>
      <c r="T260" s="107">
        <v>2.2000000000000002E-2</v>
      </c>
      <c r="U260" s="107">
        <v>0</v>
      </c>
      <c r="V260" s="107">
        <v>0</v>
      </c>
      <c r="W260" s="107">
        <v>0</v>
      </c>
      <c r="X260" s="107"/>
      <c r="Y260" s="117">
        <f>AVERAGE(Table1422[[#This Row],[SNAP_2015]:[SNAP_2019]])</f>
        <v>5.5000000000000005E-3</v>
      </c>
      <c r="Z260" s="107">
        <v>2.2000000000000002E-2</v>
      </c>
      <c r="AA260" s="107">
        <v>4.2999999999999997E-2</v>
      </c>
      <c r="AB260" s="107">
        <v>0</v>
      </c>
      <c r="AC260" s="107">
        <v>0.182</v>
      </c>
      <c r="AD260" s="107"/>
      <c r="AE260" s="115">
        <f>AVERAGE(Table1422[[#This Row],[Poverty_2015]:[Poverty_2019]])</f>
        <v>6.1749999999999999E-2</v>
      </c>
      <c r="AF260" s="109">
        <v>0.434</v>
      </c>
      <c r="AG260" s="109">
        <v>0.41799999999999998</v>
      </c>
      <c r="AH260" s="109">
        <v>0.20399999999999999</v>
      </c>
      <c r="AI260" s="109">
        <v>0.49299999999999999</v>
      </c>
      <c r="AJ260" s="109"/>
      <c r="AK260" s="114">
        <f>AVERAGE(Table1422[[#This Row],[Full Time Employment_2015]:[Full Time Employment_2019]])</f>
        <v>0.38724999999999998</v>
      </c>
      <c r="AL260" s="100"/>
      <c r="AM260" s="2" t="s">
        <v>507</v>
      </c>
    </row>
    <row r="261" spans="1:39" x14ac:dyDescent="0.25">
      <c r="A261" s="56" t="s">
        <v>241</v>
      </c>
      <c r="B261" s="105">
        <v>31250</v>
      </c>
      <c r="C261" s="98" t="s">
        <v>184</v>
      </c>
      <c r="D261" s="105">
        <v>53750</v>
      </c>
      <c r="E261" s="98" t="s">
        <v>184</v>
      </c>
      <c r="F261" s="98"/>
      <c r="G261" s="111">
        <f>AVERAGE(Table1422[[#This Row],[IQ1_2015]:[IQ1_2019]])</f>
        <v>42500</v>
      </c>
      <c r="H261" s="100">
        <v>55000</v>
      </c>
      <c r="I261" s="100" t="s">
        <v>184</v>
      </c>
      <c r="J261" s="100">
        <v>65625</v>
      </c>
      <c r="K261" s="100" t="s">
        <v>184</v>
      </c>
      <c r="L261" s="100"/>
      <c r="M261" s="111">
        <f>AVERAGE(Table1422[[#This Row],[IQ2_2015]:[IQ2_2019]])</f>
        <v>60312.5</v>
      </c>
      <c r="N261" s="100">
        <v>68750</v>
      </c>
      <c r="O261" s="100" t="s">
        <v>184</v>
      </c>
      <c r="P261" s="100">
        <v>85833</v>
      </c>
      <c r="Q261" s="100" t="s">
        <v>184</v>
      </c>
      <c r="R261" s="100"/>
      <c r="S261" s="116">
        <f>AVERAGE(Table1422[[#This Row],[IQ3_2015]:[IQ3_2019]])</f>
        <v>77291.5</v>
      </c>
      <c r="T261" s="107" t="s">
        <v>483</v>
      </c>
      <c r="U261" s="107" t="s">
        <v>483</v>
      </c>
      <c r="V261" s="107">
        <v>0</v>
      </c>
      <c r="W261" s="107">
        <v>0</v>
      </c>
      <c r="X261" s="107"/>
      <c r="Y261" s="117">
        <f>AVERAGE(Table1422[[#This Row],[SNAP_2015]:[SNAP_2019]])</f>
        <v>0</v>
      </c>
      <c r="Z261" s="107" t="s">
        <v>483</v>
      </c>
      <c r="AA261" s="107" t="s">
        <v>483</v>
      </c>
      <c r="AB261" s="107">
        <v>2.6000000000000002E-2</v>
      </c>
      <c r="AC261" s="107">
        <v>2.7000000000000003E-2</v>
      </c>
      <c r="AD261" s="107"/>
      <c r="AE261" s="115">
        <f>AVERAGE(Table1422[[#This Row],[Poverty_2015]:[Poverty_2019]])</f>
        <v>2.6500000000000003E-2</v>
      </c>
      <c r="AF261" s="109">
        <v>1</v>
      </c>
      <c r="AG261" s="109">
        <v>1</v>
      </c>
      <c r="AH261" s="109">
        <v>0.28600000000000003</v>
      </c>
      <c r="AI261" s="109">
        <v>1</v>
      </c>
      <c r="AJ261" s="109"/>
      <c r="AK261" s="114">
        <f>AVERAGE(Table1422[[#This Row],[Full Time Employment_2015]:[Full Time Employment_2019]])</f>
        <v>0.82150000000000001</v>
      </c>
      <c r="AL261" s="100"/>
      <c r="AM261" s="2" t="s">
        <v>507</v>
      </c>
    </row>
    <row r="262" spans="1:39" x14ac:dyDescent="0.25">
      <c r="A262" s="56" t="s">
        <v>29</v>
      </c>
      <c r="B262" s="105" t="s">
        <v>184</v>
      </c>
      <c r="C262" s="98">
        <v>14800</v>
      </c>
      <c r="D262" s="105">
        <v>54000</v>
      </c>
      <c r="E262" s="98">
        <v>16500</v>
      </c>
      <c r="F262" s="98"/>
      <c r="G262" s="111">
        <f>AVERAGE(Table1422[[#This Row],[IQ1_2015]:[IQ1_2019]])</f>
        <v>28433.333333333332</v>
      </c>
      <c r="H262" s="100" t="s">
        <v>184</v>
      </c>
      <c r="I262" s="100">
        <v>27600</v>
      </c>
      <c r="J262" s="100">
        <v>79000</v>
      </c>
      <c r="K262" s="100">
        <v>24500</v>
      </c>
      <c r="L262" s="100"/>
      <c r="M262" s="111">
        <f>AVERAGE(Table1422[[#This Row],[IQ2_2015]:[IQ2_2019]])</f>
        <v>43700</v>
      </c>
      <c r="N262" s="100" t="s">
        <v>184</v>
      </c>
      <c r="O262" s="100">
        <v>38500</v>
      </c>
      <c r="P262" s="100">
        <v>94000</v>
      </c>
      <c r="Q262" s="100">
        <v>44000</v>
      </c>
      <c r="R262" s="100"/>
      <c r="S262" s="116">
        <f>AVERAGE(Table1422[[#This Row],[IQ3_2015]:[IQ3_2019]])</f>
        <v>58833.333333333336</v>
      </c>
      <c r="T262" s="107">
        <v>0.23699999999999999</v>
      </c>
      <c r="U262" s="107">
        <v>0.20600000000000002</v>
      </c>
      <c r="V262" s="107" t="s">
        <v>483</v>
      </c>
      <c r="W262" s="107" t="s">
        <v>483</v>
      </c>
      <c r="X262" s="107"/>
      <c r="Y262" s="117">
        <f>AVERAGE(Table1422[[#This Row],[SNAP_2015]:[SNAP_2019]])</f>
        <v>0.2215</v>
      </c>
      <c r="Z262" s="107">
        <v>0.30299999999999999</v>
      </c>
      <c r="AA262" s="107">
        <v>0.23499999999999999</v>
      </c>
      <c r="AB262" s="107" t="s">
        <v>483</v>
      </c>
      <c r="AC262" s="107" t="s">
        <v>483</v>
      </c>
      <c r="AD262" s="107"/>
      <c r="AE262" s="115">
        <f>AVERAGE(Table1422[[#This Row],[Poverty_2015]:[Poverty_2019]])</f>
        <v>0.26900000000000002</v>
      </c>
      <c r="AF262" s="109">
        <v>0.28300000000000003</v>
      </c>
      <c r="AG262" s="109">
        <v>0.27399999999999997</v>
      </c>
      <c r="AH262" s="109">
        <v>0.33299999999999996</v>
      </c>
      <c r="AI262" s="109">
        <v>0.29600000000000004</v>
      </c>
      <c r="AJ262" s="109"/>
      <c r="AK262" s="114">
        <f>AVERAGE(Table1422[[#This Row],[Full Time Employment_2015]:[Full Time Employment_2019]])</f>
        <v>0.29649999999999999</v>
      </c>
      <c r="AL262" s="100">
        <v>20</v>
      </c>
      <c r="AM262" s="2" t="s">
        <v>534</v>
      </c>
    </row>
    <row r="263" spans="1:39" x14ac:dyDescent="0.25">
      <c r="A263" s="56" t="s">
        <v>240</v>
      </c>
      <c r="B263" s="105">
        <v>12583</v>
      </c>
      <c r="C263" s="98">
        <v>28250</v>
      </c>
      <c r="D263" s="105" t="s">
        <v>184</v>
      </c>
      <c r="E263" s="98">
        <v>19625</v>
      </c>
      <c r="F263" s="98"/>
      <c r="G263" s="111">
        <f>AVERAGE(Table1422[[#This Row],[IQ1_2015]:[IQ1_2019]])</f>
        <v>20152.666666666668</v>
      </c>
      <c r="H263" s="100">
        <v>24250</v>
      </c>
      <c r="I263" s="100">
        <v>43500</v>
      </c>
      <c r="J263" s="100" t="s">
        <v>184</v>
      </c>
      <c r="K263" s="100">
        <v>45667</v>
      </c>
      <c r="L263" s="100"/>
      <c r="M263" s="111">
        <f>AVERAGE(Table1422[[#This Row],[IQ2_2015]:[IQ2_2019]])</f>
        <v>37805.666666666664</v>
      </c>
      <c r="N263" s="100">
        <v>36625</v>
      </c>
      <c r="O263" s="100">
        <v>72000</v>
      </c>
      <c r="P263" s="100" t="s">
        <v>184</v>
      </c>
      <c r="Q263" s="100">
        <v>72750</v>
      </c>
      <c r="R263" s="100"/>
      <c r="S263" s="116">
        <f>AVERAGE(Table1422[[#This Row],[IQ3_2015]:[IQ3_2019]])</f>
        <v>60458.333333333336</v>
      </c>
      <c r="T263" s="107">
        <v>0.10300000000000001</v>
      </c>
      <c r="U263" s="107">
        <v>8.6999999999999994E-2</v>
      </c>
      <c r="V263" s="107">
        <v>0.21600000000000003</v>
      </c>
      <c r="W263" s="107">
        <v>0.188</v>
      </c>
      <c r="X263" s="107"/>
      <c r="Y263" s="117">
        <f>AVERAGE(Table1422[[#This Row],[SNAP_2015]:[SNAP_2019]])</f>
        <v>0.14850000000000002</v>
      </c>
      <c r="Z263" s="107">
        <v>0</v>
      </c>
      <c r="AA263" s="107">
        <v>0</v>
      </c>
      <c r="AB263" s="107">
        <v>0.28399999999999997</v>
      </c>
      <c r="AC263" s="107">
        <v>0.29699999999999999</v>
      </c>
      <c r="AD263" s="107"/>
      <c r="AE263" s="115">
        <f>AVERAGE(Table1422[[#This Row],[Poverty_2015]:[Poverty_2019]])</f>
        <v>0.14524999999999999</v>
      </c>
      <c r="AF263" s="109">
        <v>0.44600000000000001</v>
      </c>
      <c r="AG263" s="109">
        <v>0.44900000000000001</v>
      </c>
      <c r="AH263" s="109">
        <v>0.311</v>
      </c>
      <c r="AI263" s="109">
        <v>0.26</v>
      </c>
      <c r="AJ263" s="109"/>
      <c r="AK263" s="114">
        <f>AVERAGE(Table1422[[#This Row],[Full Time Employment_2015]:[Full Time Employment_2019]])</f>
        <v>0.36649999999999999</v>
      </c>
      <c r="AL263" s="100"/>
      <c r="AM263" s="2" t="s">
        <v>507</v>
      </c>
    </row>
    <row r="264" spans="1:39" x14ac:dyDescent="0.25">
      <c r="A264" s="56" t="s">
        <v>239</v>
      </c>
      <c r="B264" s="105">
        <v>28167</v>
      </c>
      <c r="C264" s="98">
        <v>16333</v>
      </c>
      <c r="D264" s="105">
        <v>11500</v>
      </c>
      <c r="E264" s="98">
        <v>15875</v>
      </c>
      <c r="F264" s="98"/>
      <c r="G264" s="111">
        <f>AVERAGE(Table1422[[#This Row],[IQ1_2015]:[IQ1_2019]])</f>
        <v>17968.75</v>
      </c>
      <c r="H264" s="100">
        <v>48250</v>
      </c>
      <c r="I264" s="100">
        <v>34250</v>
      </c>
      <c r="J264" s="100">
        <v>26286</v>
      </c>
      <c r="K264" s="100">
        <v>32200</v>
      </c>
      <c r="L264" s="100"/>
      <c r="M264" s="111">
        <f>AVERAGE(Table1422[[#This Row],[IQ2_2015]:[IQ2_2019]])</f>
        <v>35246.5</v>
      </c>
      <c r="N264" s="100">
        <v>68500</v>
      </c>
      <c r="O264" s="100">
        <v>77300</v>
      </c>
      <c r="P264" s="100">
        <v>38714</v>
      </c>
      <c r="Q264" s="100">
        <v>68000</v>
      </c>
      <c r="R264" s="100"/>
      <c r="S264" s="116">
        <f>AVERAGE(Table1422[[#This Row],[IQ3_2015]:[IQ3_2019]])</f>
        <v>63128.5</v>
      </c>
      <c r="T264" s="107">
        <v>0.11599999999999999</v>
      </c>
      <c r="U264" s="107">
        <v>8.3000000000000004E-2</v>
      </c>
      <c r="V264" s="107">
        <v>9.5000000000000001E-2</v>
      </c>
      <c r="W264" s="107">
        <v>3.7000000000000005E-2</v>
      </c>
      <c r="X264" s="107"/>
      <c r="Y264" s="117">
        <f>AVERAGE(Table1422[[#This Row],[SNAP_2015]:[SNAP_2019]])</f>
        <v>8.2750000000000018E-2</v>
      </c>
      <c r="Z264" s="107">
        <v>0.14699999999999999</v>
      </c>
      <c r="AA264" s="107">
        <v>0.17699999999999999</v>
      </c>
      <c r="AB264" s="107">
        <v>0</v>
      </c>
      <c r="AC264" s="107">
        <v>3.7000000000000005E-2</v>
      </c>
      <c r="AD264" s="107"/>
      <c r="AE264" s="115">
        <f>AVERAGE(Table1422[[#This Row],[Poverty_2015]:[Poverty_2019]])</f>
        <v>9.0249999999999997E-2</v>
      </c>
      <c r="AF264" s="109">
        <v>0.2</v>
      </c>
      <c r="AG264" s="109">
        <v>0.193</v>
      </c>
      <c r="AH264" s="109" t="s">
        <v>483</v>
      </c>
      <c r="AI264" s="109">
        <v>0.23300000000000001</v>
      </c>
      <c r="AJ264" s="109"/>
      <c r="AK264" s="114">
        <f>AVERAGE(Table1422[[#This Row],[Full Time Employment_2015]:[Full Time Employment_2019]])</f>
        <v>0.20866666666666667</v>
      </c>
      <c r="AL264" s="100">
        <v>67</v>
      </c>
      <c r="AM264" s="2" t="s">
        <v>534</v>
      </c>
    </row>
    <row r="265" spans="1:39" x14ac:dyDescent="0.25">
      <c r="A265" s="56" t="s">
        <v>18</v>
      </c>
      <c r="B265" s="105">
        <v>16667</v>
      </c>
      <c r="C265" s="98">
        <v>5773</v>
      </c>
      <c r="D265" s="105">
        <v>30500</v>
      </c>
      <c r="E265" s="98">
        <v>6611</v>
      </c>
      <c r="F265" s="98"/>
      <c r="G265" s="111">
        <f>AVERAGE(Table1422[[#This Row],[IQ1_2015]:[IQ1_2019]])</f>
        <v>14887.75</v>
      </c>
      <c r="H265" s="100">
        <v>32917</v>
      </c>
      <c r="I265" s="100" t="s">
        <v>184</v>
      </c>
      <c r="J265" s="100">
        <v>45333</v>
      </c>
      <c r="K265" s="100">
        <v>8150</v>
      </c>
      <c r="L265" s="100"/>
      <c r="M265" s="111">
        <f>AVERAGE(Table1422[[#This Row],[IQ2_2015]:[IQ2_2019]])</f>
        <v>28800</v>
      </c>
      <c r="N265" s="100">
        <v>56250</v>
      </c>
      <c r="O265" s="100" t="s">
        <v>184</v>
      </c>
      <c r="P265" s="100">
        <v>61500</v>
      </c>
      <c r="Q265" s="100">
        <v>9600</v>
      </c>
      <c r="R265" s="100"/>
      <c r="S265" s="116">
        <f>AVERAGE(Table1422[[#This Row],[IQ3_2015]:[IQ3_2019]])</f>
        <v>42450</v>
      </c>
      <c r="T265" s="107">
        <v>0.23499999999999999</v>
      </c>
      <c r="U265" s="107">
        <v>0.35299999999999998</v>
      </c>
      <c r="V265" s="107">
        <v>7.4999999999999997E-2</v>
      </c>
      <c r="W265" s="107">
        <v>0.11</v>
      </c>
      <c r="X265" s="107"/>
      <c r="Y265" s="117">
        <f>AVERAGE(Table1422[[#This Row],[SNAP_2015]:[SNAP_2019]])</f>
        <v>0.19324999999999998</v>
      </c>
      <c r="Z265" s="107">
        <v>0.43099999999999999</v>
      </c>
      <c r="AA265" s="107">
        <v>0.64700000000000002</v>
      </c>
      <c r="AB265" s="107">
        <v>0.14000000000000001</v>
      </c>
      <c r="AC265" s="107">
        <v>0.11</v>
      </c>
      <c r="AD265" s="107"/>
      <c r="AE265" s="115">
        <f>AVERAGE(Table1422[[#This Row],[Poverty_2015]:[Poverty_2019]])</f>
        <v>0.33200000000000002</v>
      </c>
      <c r="AF265" s="109">
        <v>0.64900000000000002</v>
      </c>
      <c r="AG265" s="109">
        <v>0.375</v>
      </c>
      <c r="AH265" s="109">
        <v>0.47299999999999998</v>
      </c>
      <c r="AI265" s="109">
        <v>0.35700000000000004</v>
      </c>
      <c r="AJ265" s="109"/>
      <c r="AK265" s="114">
        <f>AVERAGE(Table1422[[#This Row],[Full Time Employment_2015]:[Full Time Employment_2019]])</f>
        <v>0.46349999999999997</v>
      </c>
      <c r="AL265" s="100"/>
      <c r="AM265" s="2" t="s">
        <v>507</v>
      </c>
    </row>
    <row r="266" spans="1:39" x14ac:dyDescent="0.25">
      <c r="A266" s="56" t="s">
        <v>238</v>
      </c>
      <c r="B266" s="105" t="s">
        <v>206</v>
      </c>
      <c r="C266" s="98" t="s">
        <v>184</v>
      </c>
      <c r="D266" s="105">
        <v>15375</v>
      </c>
      <c r="E266" s="98" t="s">
        <v>184</v>
      </c>
      <c r="F266" s="98"/>
      <c r="G266" s="111">
        <f>AVERAGE(Table1422[[#This Row],[IQ1_2015]:[IQ1_2019]])</f>
        <v>15375</v>
      </c>
      <c r="H266" s="100" t="s">
        <v>206</v>
      </c>
      <c r="I266" s="100" t="s">
        <v>184</v>
      </c>
      <c r="J266" s="100">
        <v>29000</v>
      </c>
      <c r="K266" s="100" t="s">
        <v>184</v>
      </c>
      <c r="L266" s="100"/>
      <c r="M266" s="111">
        <f>AVERAGE(Table1422[[#This Row],[IQ2_2015]:[IQ2_2019]])</f>
        <v>29000</v>
      </c>
      <c r="N266" s="100" t="s">
        <v>206</v>
      </c>
      <c r="O266" s="100" t="s">
        <v>184</v>
      </c>
      <c r="P266" s="100">
        <v>44250</v>
      </c>
      <c r="Q266" s="100" t="s">
        <v>184</v>
      </c>
      <c r="R266" s="100"/>
      <c r="S266" s="116">
        <f>AVERAGE(Table1422[[#This Row],[IQ3_2015]:[IQ3_2019]])</f>
        <v>44250</v>
      </c>
      <c r="T266" s="107" t="s">
        <v>483</v>
      </c>
      <c r="U266" s="107" t="s">
        <v>483</v>
      </c>
      <c r="V266" s="107">
        <v>0.32100000000000001</v>
      </c>
      <c r="W266" s="107">
        <v>0.34499999999999997</v>
      </c>
      <c r="X266" s="107"/>
      <c r="Y266" s="117">
        <f>AVERAGE(Table1422[[#This Row],[SNAP_2015]:[SNAP_2019]])</f>
        <v>0.33299999999999996</v>
      </c>
      <c r="Z266" s="107" t="s">
        <v>483</v>
      </c>
      <c r="AA266" s="107" t="s">
        <v>483</v>
      </c>
      <c r="AB266" s="107">
        <v>0.64300000000000002</v>
      </c>
      <c r="AC266" s="107">
        <v>0.65500000000000003</v>
      </c>
      <c r="AD266" s="107"/>
      <c r="AE266" s="115">
        <f>AVERAGE(Table1422[[#This Row],[Poverty_2015]:[Poverty_2019]])</f>
        <v>0.64900000000000002</v>
      </c>
      <c r="AF266" s="109" t="s">
        <v>483</v>
      </c>
      <c r="AG266" s="109" t="s">
        <v>483</v>
      </c>
      <c r="AH266" s="109">
        <v>0.16</v>
      </c>
      <c r="AI266" s="109" t="s">
        <v>483</v>
      </c>
      <c r="AJ266" s="109"/>
      <c r="AK266" s="114">
        <f>AVERAGE(Table1422[[#This Row],[Full Time Employment_2015]:[Full Time Employment_2019]])</f>
        <v>0.16</v>
      </c>
      <c r="AL266" s="100"/>
      <c r="AM266" s="2" t="s">
        <v>507</v>
      </c>
    </row>
    <row r="267" spans="1:39" x14ac:dyDescent="0.25">
      <c r="A267" s="56" t="s">
        <v>153</v>
      </c>
      <c r="B267" s="105" t="s">
        <v>206</v>
      </c>
      <c r="C267" s="98" t="s">
        <v>184</v>
      </c>
      <c r="D267" s="105">
        <v>6556</v>
      </c>
      <c r="E267" s="98">
        <v>53632</v>
      </c>
      <c r="F267" s="98"/>
      <c r="G267" s="111">
        <f>AVERAGE(Table1422[[#This Row],[IQ1_2015]:[IQ1_2019]])</f>
        <v>30094</v>
      </c>
      <c r="H267" s="100" t="s">
        <v>206</v>
      </c>
      <c r="I267" s="100">
        <v>80500</v>
      </c>
      <c r="J267" s="100">
        <v>8111</v>
      </c>
      <c r="K267" s="100">
        <v>54763</v>
      </c>
      <c r="L267" s="100"/>
      <c r="M267" s="111">
        <f>AVERAGE(Table1422[[#This Row],[IQ2_2015]:[IQ2_2019]])</f>
        <v>47791.333333333336</v>
      </c>
      <c r="N267" s="100" t="s">
        <v>206</v>
      </c>
      <c r="O267" s="100">
        <v>133250</v>
      </c>
      <c r="P267" s="100">
        <v>9667</v>
      </c>
      <c r="Q267" s="100">
        <v>73917</v>
      </c>
      <c r="R267" s="100"/>
      <c r="S267" s="116">
        <f>AVERAGE(Table1422[[#This Row],[IQ3_2015]:[IQ3_2019]])</f>
        <v>72278</v>
      </c>
      <c r="T267" s="107">
        <v>0</v>
      </c>
      <c r="U267" s="107">
        <v>0</v>
      </c>
      <c r="V267" s="107" t="s">
        <v>483</v>
      </c>
      <c r="W267" s="107">
        <v>0</v>
      </c>
      <c r="X267" s="107"/>
      <c r="Y267" s="117">
        <f>AVERAGE(Table1422[[#This Row],[SNAP_2015]:[SNAP_2019]])</f>
        <v>0</v>
      </c>
      <c r="Z267" s="107">
        <v>0.19399999999999998</v>
      </c>
      <c r="AA267" s="107">
        <v>0.13600000000000001</v>
      </c>
      <c r="AB267" s="107" t="s">
        <v>483</v>
      </c>
      <c r="AC267" s="107">
        <v>0</v>
      </c>
      <c r="AD267" s="107"/>
      <c r="AE267" s="115">
        <f>AVERAGE(Table1422[[#This Row],[Poverty_2015]:[Poverty_2019]])</f>
        <v>0.10999999999999999</v>
      </c>
      <c r="AF267" s="109">
        <v>0.50900000000000001</v>
      </c>
      <c r="AG267" s="109">
        <v>0.47499999999999998</v>
      </c>
      <c r="AH267" s="109">
        <v>0.81400000000000006</v>
      </c>
      <c r="AI267" s="109">
        <v>0</v>
      </c>
      <c r="AJ267" s="109"/>
      <c r="AK267" s="114">
        <f>AVERAGE(Table1422[[#This Row],[Full Time Employment_2015]:[Full Time Employment_2019]])</f>
        <v>0.44950000000000001</v>
      </c>
      <c r="AL267" s="100"/>
      <c r="AM267" s="2" t="s">
        <v>507</v>
      </c>
    </row>
    <row r="268" spans="1:39" x14ac:dyDescent="0.25">
      <c r="A268" s="56" t="s">
        <v>237</v>
      </c>
      <c r="B268" s="105" t="s">
        <v>184</v>
      </c>
      <c r="C268" s="98" t="s">
        <v>184</v>
      </c>
      <c r="D268" s="105">
        <v>51119</v>
      </c>
      <c r="E268" s="98" t="s">
        <v>184</v>
      </c>
      <c r="F268" s="98"/>
      <c r="G268" s="111">
        <f>AVERAGE(Table1422[[#This Row],[IQ1_2015]:[IQ1_2019]])</f>
        <v>51119</v>
      </c>
      <c r="H268" s="100" t="s">
        <v>184</v>
      </c>
      <c r="I268" s="100" t="s">
        <v>184</v>
      </c>
      <c r="J268" s="100">
        <v>70731</v>
      </c>
      <c r="K268" s="100" t="s">
        <v>184</v>
      </c>
      <c r="L268" s="100"/>
      <c r="M268" s="111">
        <f>AVERAGE(Table1422[[#This Row],[IQ2_2015]:[IQ2_2019]])</f>
        <v>70731</v>
      </c>
      <c r="N268" s="100" t="s">
        <v>184</v>
      </c>
      <c r="O268" s="100" t="s">
        <v>184</v>
      </c>
      <c r="P268" s="100">
        <v>84222</v>
      </c>
      <c r="Q268" s="100" t="s">
        <v>184</v>
      </c>
      <c r="R268" s="100"/>
      <c r="S268" s="116">
        <f>AVERAGE(Table1422[[#This Row],[IQ3_2015]:[IQ3_2019]])</f>
        <v>84222</v>
      </c>
      <c r="T268" s="107" t="s">
        <v>483</v>
      </c>
      <c r="U268" s="107" t="s">
        <v>483</v>
      </c>
      <c r="V268" s="107">
        <v>0</v>
      </c>
      <c r="W268" s="107" t="s">
        <v>483</v>
      </c>
      <c r="X268" s="107"/>
      <c r="Y268" s="117">
        <f>AVERAGE(Table1422[[#This Row],[SNAP_2015]:[SNAP_2019]])</f>
        <v>0</v>
      </c>
      <c r="Z268" s="107" t="s">
        <v>483</v>
      </c>
      <c r="AA268" s="107" t="s">
        <v>483</v>
      </c>
      <c r="AB268" s="107">
        <v>7.8E-2</v>
      </c>
      <c r="AC268" s="107" t="s">
        <v>483</v>
      </c>
      <c r="AD268" s="107"/>
      <c r="AE268" s="115">
        <f>AVERAGE(Table1422[[#This Row],[Poverty_2015]:[Poverty_2019]])</f>
        <v>7.8E-2</v>
      </c>
      <c r="AF268" s="109">
        <v>0.65300000000000002</v>
      </c>
      <c r="AG268" s="109">
        <v>0.78400000000000003</v>
      </c>
      <c r="AH268" s="109">
        <v>0.23499999999999999</v>
      </c>
      <c r="AI268" s="109">
        <v>0.997</v>
      </c>
      <c r="AJ268" s="109"/>
      <c r="AK268" s="114">
        <f>AVERAGE(Table1422[[#This Row],[Full Time Employment_2015]:[Full Time Employment_2019]])</f>
        <v>0.66725000000000001</v>
      </c>
      <c r="AL268" s="100"/>
      <c r="AM268" s="2" t="s">
        <v>507</v>
      </c>
    </row>
    <row r="269" spans="1:39" x14ac:dyDescent="0.25">
      <c r="A269" s="56" t="s">
        <v>236</v>
      </c>
      <c r="B269" s="105">
        <v>16167</v>
      </c>
      <c r="C269" s="98">
        <v>17875</v>
      </c>
      <c r="D269" s="105" t="s">
        <v>184</v>
      </c>
      <c r="E269" s="98">
        <v>15625</v>
      </c>
      <c r="F269" s="98"/>
      <c r="G269" s="111">
        <f>AVERAGE(Table1422[[#This Row],[IQ1_2015]:[IQ1_2019]])</f>
        <v>16555.666666666668</v>
      </c>
      <c r="H269" s="100">
        <v>24955</v>
      </c>
      <c r="I269" s="100">
        <v>30111</v>
      </c>
      <c r="J269" s="100" t="s">
        <v>184</v>
      </c>
      <c r="K269" s="100">
        <v>25833</v>
      </c>
      <c r="L269" s="100"/>
      <c r="M269" s="111">
        <f>AVERAGE(Table1422[[#This Row],[IQ2_2015]:[IQ2_2019]])</f>
        <v>26966.333333333332</v>
      </c>
      <c r="N269" s="100">
        <v>40429</v>
      </c>
      <c r="O269" s="100">
        <v>49667</v>
      </c>
      <c r="P269" s="100" t="s">
        <v>184</v>
      </c>
      <c r="Q269" s="100">
        <v>42500</v>
      </c>
      <c r="R269" s="100"/>
      <c r="S269" s="116">
        <f>AVERAGE(Table1422[[#This Row],[IQ3_2015]:[IQ3_2019]])</f>
        <v>44198.666666666664</v>
      </c>
      <c r="T269" s="107">
        <v>0.54100000000000004</v>
      </c>
      <c r="U269" s="107">
        <v>0.52800000000000002</v>
      </c>
      <c r="V269" s="107" t="s">
        <v>483</v>
      </c>
      <c r="W269" s="107">
        <v>0.57600000000000007</v>
      </c>
      <c r="X269" s="107"/>
      <c r="Y269" s="117">
        <f>AVERAGE(Table1422[[#This Row],[SNAP_2015]:[SNAP_2019]])</f>
        <v>0.54833333333333334</v>
      </c>
      <c r="Z269" s="107">
        <v>0.36899999999999999</v>
      </c>
      <c r="AA269" s="107">
        <v>0.311</v>
      </c>
      <c r="AB269" s="107" t="s">
        <v>483</v>
      </c>
      <c r="AC269" s="107">
        <v>0.376</v>
      </c>
      <c r="AD269" s="107"/>
      <c r="AE269" s="115">
        <f>AVERAGE(Table1422[[#This Row],[Poverty_2015]:[Poverty_2019]])</f>
        <v>0.35200000000000004</v>
      </c>
      <c r="AF269" s="109">
        <v>0.107</v>
      </c>
      <c r="AG269" s="109">
        <v>0.122</v>
      </c>
      <c r="AH269" s="109">
        <v>0.34100000000000003</v>
      </c>
      <c r="AI269" s="109">
        <v>0.10800000000000001</v>
      </c>
      <c r="AJ269" s="109"/>
      <c r="AK269" s="114">
        <f>AVERAGE(Table1422[[#This Row],[Full Time Employment_2015]:[Full Time Employment_2019]])</f>
        <v>0.16950000000000001</v>
      </c>
      <c r="AL269" s="140">
        <v>85</v>
      </c>
      <c r="AM269" s="2" t="s">
        <v>534</v>
      </c>
    </row>
    <row r="270" spans="1:39" x14ac:dyDescent="0.25">
      <c r="A270" s="56" t="s">
        <v>120</v>
      </c>
      <c r="B270" s="105" t="s">
        <v>184</v>
      </c>
      <c r="C270" s="98" t="s">
        <v>184</v>
      </c>
      <c r="D270" s="105">
        <v>19056</v>
      </c>
      <c r="E270" s="98">
        <v>21250</v>
      </c>
      <c r="F270" s="98"/>
      <c r="G270" s="111">
        <f>AVERAGE(Table1422[[#This Row],[IQ1_2015]:[IQ1_2019]])</f>
        <v>20153</v>
      </c>
      <c r="H270" s="100" t="s">
        <v>184</v>
      </c>
      <c r="I270" s="100" t="s">
        <v>184</v>
      </c>
      <c r="J270" s="100">
        <v>30688</v>
      </c>
      <c r="K270" s="100">
        <v>34000</v>
      </c>
      <c r="L270" s="100"/>
      <c r="M270" s="111">
        <f>AVERAGE(Table1422[[#This Row],[IQ2_2015]:[IQ2_2019]])</f>
        <v>32344</v>
      </c>
      <c r="N270" s="100" t="s">
        <v>184</v>
      </c>
      <c r="O270" s="100" t="s">
        <v>184</v>
      </c>
      <c r="P270" s="100">
        <v>50333</v>
      </c>
      <c r="Q270" s="100">
        <v>53750</v>
      </c>
      <c r="R270" s="100"/>
      <c r="S270" s="116">
        <f>AVERAGE(Table1422[[#This Row],[IQ3_2015]:[IQ3_2019]])</f>
        <v>52041.5</v>
      </c>
      <c r="T270" s="107">
        <v>0</v>
      </c>
      <c r="U270" s="107">
        <v>0</v>
      </c>
      <c r="V270" s="107">
        <v>0.53400000000000003</v>
      </c>
      <c r="W270" s="107">
        <v>0.4</v>
      </c>
      <c r="X270" s="107"/>
      <c r="Y270" s="117">
        <f>AVERAGE(Table1422[[#This Row],[SNAP_2015]:[SNAP_2019]])</f>
        <v>0.23350000000000001</v>
      </c>
      <c r="Z270" s="107">
        <v>0</v>
      </c>
      <c r="AA270" s="107">
        <v>0</v>
      </c>
      <c r="AB270" s="107">
        <v>0.28199999999999997</v>
      </c>
      <c r="AC270" s="107">
        <v>0.25</v>
      </c>
      <c r="AD270" s="107"/>
      <c r="AE270" s="115">
        <f>AVERAGE(Table1422[[#This Row],[Poverty_2015]:[Poverty_2019]])</f>
        <v>0.13300000000000001</v>
      </c>
      <c r="AF270" s="109">
        <v>1</v>
      </c>
      <c r="AG270" s="109">
        <v>0.5</v>
      </c>
      <c r="AH270" s="109">
        <v>0.51900000000000002</v>
      </c>
      <c r="AI270" s="109">
        <v>0.57100000000000006</v>
      </c>
      <c r="AJ270" s="109"/>
      <c r="AK270" s="114">
        <f>AVERAGE(Table1422[[#This Row],[Full Time Employment_2015]:[Full Time Employment_2019]])</f>
        <v>0.64750000000000008</v>
      </c>
      <c r="AL270" s="100"/>
      <c r="AM270" s="2" t="s">
        <v>507</v>
      </c>
    </row>
    <row r="271" spans="1:39" x14ac:dyDescent="0.25">
      <c r="A271" s="56" t="s">
        <v>58</v>
      </c>
      <c r="B271" s="105" t="s">
        <v>206</v>
      </c>
      <c r="C271" s="98" t="s">
        <v>184</v>
      </c>
      <c r="D271" s="105">
        <v>34000</v>
      </c>
      <c r="E271" s="98">
        <v>19500</v>
      </c>
      <c r="F271" s="98"/>
      <c r="G271" s="111">
        <f>AVERAGE(Table1422[[#This Row],[IQ1_2015]:[IQ1_2019]])</f>
        <v>26750</v>
      </c>
      <c r="H271" s="100" t="s">
        <v>206</v>
      </c>
      <c r="I271" s="100">
        <v>46625</v>
      </c>
      <c r="J271" s="100">
        <v>49250</v>
      </c>
      <c r="K271" s="100">
        <v>75167</v>
      </c>
      <c r="L271" s="100"/>
      <c r="M271" s="111">
        <f>AVERAGE(Table1422[[#This Row],[IQ2_2015]:[IQ2_2019]])</f>
        <v>57014</v>
      </c>
      <c r="N271" s="100" t="s">
        <v>206</v>
      </c>
      <c r="O271" s="100">
        <v>51167</v>
      </c>
      <c r="P271" s="100">
        <v>52000</v>
      </c>
      <c r="Q271" s="100">
        <v>76500</v>
      </c>
      <c r="R271" s="100"/>
      <c r="S271" s="116">
        <f>AVERAGE(Table1422[[#This Row],[IQ3_2015]:[IQ3_2019]])</f>
        <v>59889</v>
      </c>
      <c r="T271" s="107">
        <v>0.1</v>
      </c>
      <c r="U271" s="107">
        <v>0.28600000000000003</v>
      </c>
      <c r="V271" s="107">
        <v>0.182</v>
      </c>
      <c r="W271" s="107">
        <v>0.125</v>
      </c>
      <c r="X271" s="107"/>
      <c r="Y271" s="117">
        <f>AVERAGE(Table1422[[#This Row],[SNAP_2015]:[SNAP_2019]])</f>
        <v>0.17325000000000002</v>
      </c>
      <c r="Z271" s="107">
        <v>0.2</v>
      </c>
      <c r="AA271" s="107">
        <v>0.14300000000000002</v>
      </c>
      <c r="AB271" s="107">
        <v>0</v>
      </c>
      <c r="AC271" s="107">
        <v>0</v>
      </c>
      <c r="AD271" s="107"/>
      <c r="AE271" s="115">
        <f>AVERAGE(Table1422[[#This Row],[Poverty_2015]:[Poverty_2019]])</f>
        <v>8.5750000000000007E-2</v>
      </c>
      <c r="AF271" s="109">
        <v>0.83299999999999996</v>
      </c>
      <c r="AG271" s="109">
        <v>0.58299999999999996</v>
      </c>
      <c r="AH271" s="109">
        <v>0.38200000000000001</v>
      </c>
      <c r="AI271" s="109">
        <v>0</v>
      </c>
      <c r="AJ271" s="109"/>
      <c r="AK271" s="114">
        <f>AVERAGE(Table1422[[#This Row],[Full Time Employment_2015]:[Full Time Employment_2019]])</f>
        <v>0.44950000000000001</v>
      </c>
      <c r="AL271" s="100"/>
      <c r="AM271" s="2" t="s">
        <v>507</v>
      </c>
    </row>
    <row r="272" spans="1:39" x14ac:dyDescent="0.25">
      <c r="A272" s="56" t="s">
        <v>235</v>
      </c>
      <c r="B272" s="105" t="s">
        <v>184</v>
      </c>
      <c r="C272" s="98" t="s">
        <v>184</v>
      </c>
      <c r="D272" s="105">
        <v>16833</v>
      </c>
      <c r="E272" s="98" t="s">
        <v>184</v>
      </c>
      <c r="F272" s="98"/>
      <c r="G272" s="111">
        <f>AVERAGE(Table1422[[#This Row],[IQ1_2015]:[IQ1_2019]])</f>
        <v>16833</v>
      </c>
      <c r="H272" s="100" t="s">
        <v>184</v>
      </c>
      <c r="I272" s="100" t="s">
        <v>184</v>
      </c>
      <c r="J272" s="100">
        <v>52833</v>
      </c>
      <c r="K272" s="100" t="s">
        <v>184</v>
      </c>
      <c r="L272" s="100"/>
      <c r="M272" s="111">
        <f>AVERAGE(Table1422[[#This Row],[IQ2_2015]:[IQ2_2019]])</f>
        <v>52833</v>
      </c>
      <c r="N272" s="100" t="s">
        <v>184</v>
      </c>
      <c r="O272" s="100" t="s">
        <v>184</v>
      </c>
      <c r="P272" s="100">
        <v>54667</v>
      </c>
      <c r="Q272" s="100" t="s">
        <v>184</v>
      </c>
      <c r="R272" s="100"/>
      <c r="S272" s="116">
        <f>AVERAGE(Table1422[[#This Row],[IQ3_2015]:[IQ3_2019]])</f>
        <v>54667</v>
      </c>
      <c r="T272" s="107" t="s">
        <v>483</v>
      </c>
      <c r="U272" s="107" t="s">
        <v>483</v>
      </c>
      <c r="V272" s="107">
        <v>9.0999999999999998E-2</v>
      </c>
      <c r="W272" s="107" t="s">
        <v>483</v>
      </c>
      <c r="X272" s="107"/>
      <c r="Y272" s="117">
        <f>AVERAGE(Table1422[[#This Row],[SNAP_2015]:[SNAP_2019]])</f>
        <v>9.0999999999999998E-2</v>
      </c>
      <c r="Z272" s="107" t="s">
        <v>483</v>
      </c>
      <c r="AA272" s="107" t="s">
        <v>483</v>
      </c>
      <c r="AB272" s="107">
        <v>0</v>
      </c>
      <c r="AC272" s="107" t="s">
        <v>483</v>
      </c>
      <c r="AD272" s="107"/>
      <c r="AE272" s="115">
        <f>AVERAGE(Table1422[[#This Row],[Poverty_2015]:[Poverty_2019]])</f>
        <v>0</v>
      </c>
      <c r="AF272" s="109">
        <v>0.29600000000000004</v>
      </c>
      <c r="AG272" s="109">
        <v>0.38200000000000001</v>
      </c>
      <c r="AH272" s="109">
        <v>0.65599999999999992</v>
      </c>
      <c r="AI272" s="109">
        <v>0.80500000000000005</v>
      </c>
      <c r="AJ272" s="109"/>
      <c r="AK272" s="114">
        <f>AVERAGE(Table1422[[#This Row],[Full Time Employment_2015]:[Full Time Employment_2019]])</f>
        <v>0.53475000000000006</v>
      </c>
      <c r="AL272" s="100"/>
      <c r="AM272" s="2" t="s">
        <v>507</v>
      </c>
    </row>
    <row r="273" spans="1:39" x14ac:dyDescent="0.25">
      <c r="A273" s="56" t="s">
        <v>118</v>
      </c>
      <c r="B273" s="105">
        <v>39722</v>
      </c>
      <c r="C273" s="98">
        <v>55558</v>
      </c>
      <c r="D273" s="105" t="s">
        <v>184</v>
      </c>
      <c r="E273" s="98">
        <v>32167</v>
      </c>
      <c r="F273" s="98"/>
      <c r="G273" s="111">
        <f>AVERAGE(Table1422[[#This Row],[IQ1_2015]:[IQ1_2019]])</f>
        <v>42482.333333333336</v>
      </c>
      <c r="H273" s="100">
        <v>77167</v>
      </c>
      <c r="I273" s="100">
        <v>92786</v>
      </c>
      <c r="J273" s="100" t="s">
        <v>184</v>
      </c>
      <c r="K273" s="100">
        <v>71879</v>
      </c>
      <c r="L273" s="100"/>
      <c r="M273" s="111">
        <f>AVERAGE(Table1422[[#This Row],[IQ2_2015]:[IQ2_2019]])</f>
        <v>80610.666666666672</v>
      </c>
      <c r="N273" s="100">
        <v>110898</v>
      </c>
      <c r="O273" s="100">
        <v>113476</v>
      </c>
      <c r="P273" s="100" t="s">
        <v>184</v>
      </c>
      <c r="Q273" s="100">
        <v>114290</v>
      </c>
      <c r="R273" s="100"/>
      <c r="S273" s="116">
        <f>AVERAGE(Table1422[[#This Row],[IQ3_2015]:[IQ3_2019]])</f>
        <v>112888</v>
      </c>
      <c r="T273" s="107">
        <v>6.4000000000000001E-2</v>
      </c>
      <c r="U273" s="107">
        <v>4.0999999999999995E-2</v>
      </c>
      <c r="V273" s="107" t="s">
        <v>483</v>
      </c>
      <c r="W273" s="107">
        <v>8.1000000000000003E-2</v>
      </c>
      <c r="X273" s="107"/>
      <c r="Y273" s="117">
        <f>AVERAGE(Table1422[[#This Row],[SNAP_2015]:[SNAP_2019]])</f>
        <v>6.2E-2</v>
      </c>
      <c r="Z273" s="107">
        <v>7.0000000000000007E-2</v>
      </c>
      <c r="AA273" s="107">
        <v>7.0000000000000007E-2</v>
      </c>
      <c r="AB273" s="107" t="s">
        <v>483</v>
      </c>
      <c r="AC273" s="107">
        <v>5.0999999999999997E-2</v>
      </c>
      <c r="AD273" s="107"/>
      <c r="AE273" s="115">
        <f>AVERAGE(Table1422[[#This Row],[Poverty_2015]:[Poverty_2019]])</f>
        <v>6.3666666666666663E-2</v>
      </c>
      <c r="AF273" s="109">
        <v>0.623</v>
      </c>
      <c r="AG273" s="109">
        <v>0.58200000000000007</v>
      </c>
      <c r="AH273" s="109">
        <v>0.66700000000000004</v>
      </c>
      <c r="AI273" s="109">
        <v>0.54</v>
      </c>
      <c r="AJ273" s="109"/>
      <c r="AK273" s="114">
        <f>AVERAGE(Table1422[[#This Row],[Full Time Employment_2015]:[Full Time Employment_2019]])</f>
        <v>0.60299999999999998</v>
      </c>
      <c r="AL273" s="100"/>
      <c r="AM273" s="2" t="s">
        <v>507</v>
      </c>
    </row>
    <row r="274" spans="1:39" x14ac:dyDescent="0.25">
      <c r="A274" s="56" t="s">
        <v>234</v>
      </c>
      <c r="B274" s="105">
        <v>15100</v>
      </c>
      <c r="C274" s="98">
        <v>16500</v>
      </c>
      <c r="D274" s="105">
        <v>33357</v>
      </c>
      <c r="E274" s="98">
        <v>16900</v>
      </c>
      <c r="F274" s="98"/>
      <c r="G274" s="111">
        <f>AVERAGE(Table1422[[#This Row],[IQ1_2015]:[IQ1_2019]])</f>
        <v>20464.25</v>
      </c>
      <c r="H274" s="100">
        <v>21417</v>
      </c>
      <c r="I274" s="100">
        <v>23500</v>
      </c>
      <c r="J274" s="100">
        <v>77633</v>
      </c>
      <c r="K274" s="100">
        <v>26438</v>
      </c>
      <c r="L274" s="100"/>
      <c r="M274" s="111">
        <f>AVERAGE(Table1422[[#This Row],[IQ2_2015]:[IQ2_2019]])</f>
        <v>37247</v>
      </c>
      <c r="N274" s="100">
        <v>27333</v>
      </c>
      <c r="O274" s="100">
        <v>27100</v>
      </c>
      <c r="P274" s="100">
        <v>111100</v>
      </c>
      <c r="Q274" s="100">
        <v>40875</v>
      </c>
      <c r="R274" s="100"/>
      <c r="S274" s="116">
        <f>AVERAGE(Table1422[[#This Row],[IQ3_2015]:[IQ3_2019]])</f>
        <v>51602</v>
      </c>
      <c r="T274" s="107">
        <v>0.32799999999999996</v>
      </c>
      <c r="U274" s="107">
        <v>0.44900000000000001</v>
      </c>
      <c r="V274" s="107">
        <v>5.2000000000000005E-2</v>
      </c>
      <c r="W274" s="107">
        <v>0.34799999999999998</v>
      </c>
      <c r="X274" s="107"/>
      <c r="Y274" s="117">
        <f>AVERAGE(Table1422[[#This Row],[SNAP_2015]:[SNAP_2019]])</f>
        <v>0.29425000000000001</v>
      </c>
      <c r="Z274" s="107">
        <v>0.29499999999999998</v>
      </c>
      <c r="AA274" s="107">
        <v>0.30399999999999999</v>
      </c>
      <c r="AB274" s="107">
        <v>7.6999999999999999E-2</v>
      </c>
      <c r="AC274" s="107">
        <v>0.30399999999999999</v>
      </c>
      <c r="AD274" s="107"/>
      <c r="AE274" s="115">
        <f>AVERAGE(Table1422[[#This Row],[Poverty_2015]:[Poverty_2019]])</f>
        <v>0.245</v>
      </c>
      <c r="AF274" s="109">
        <v>0.19399999999999998</v>
      </c>
      <c r="AG274" s="109">
        <v>0.19</v>
      </c>
      <c r="AH274" s="109">
        <v>0.72199999999999998</v>
      </c>
      <c r="AI274" s="109">
        <v>0.28699999999999998</v>
      </c>
      <c r="AJ274" s="109"/>
      <c r="AK274" s="114">
        <f>AVERAGE(Table1422[[#This Row],[Full Time Employment_2015]:[Full Time Employment_2019]])</f>
        <v>0.34824999999999995</v>
      </c>
      <c r="AL274" s="100"/>
      <c r="AM274" s="2" t="s">
        <v>507</v>
      </c>
    </row>
    <row r="275" spans="1:39" x14ac:dyDescent="0.25">
      <c r="A275" s="56" t="s">
        <v>233</v>
      </c>
      <c r="B275" s="105">
        <v>25400</v>
      </c>
      <c r="C275" s="98">
        <v>23500</v>
      </c>
      <c r="D275" s="105">
        <v>17875</v>
      </c>
      <c r="E275" s="98">
        <v>18750</v>
      </c>
      <c r="F275" s="98"/>
      <c r="G275" s="111">
        <f>AVERAGE(Table1422[[#This Row],[IQ1_2015]:[IQ1_2019]])</f>
        <v>21381.25</v>
      </c>
      <c r="H275" s="100">
        <v>32750</v>
      </c>
      <c r="I275" s="100">
        <v>32944</v>
      </c>
      <c r="J275" s="100">
        <v>25611</v>
      </c>
      <c r="K275" s="100">
        <v>28125</v>
      </c>
      <c r="L275" s="100"/>
      <c r="M275" s="111">
        <f>AVERAGE(Table1422[[#This Row],[IQ2_2015]:[IQ2_2019]])</f>
        <v>29857.5</v>
      </c>
      <c r="N275" s="100">
        <v>48500</v>
      </c>
      <c r="O275" s="100">
        <v>47750</v>
      </c>
      <c r="P275" s="100">
        <v>38143</v>
      </c>
      <c r="Q275" s="100">
        <v>37083</v>
      </c>
      <c r="R275" s="100"/>
      <c r="S275" s="116">
        <f>AVERAGE(Table1422[[#This Row],[IQ3_2015]:[IQ3_2019]])</f>
        <v>42869</v>
      </c>
      <c r="T275" s="107">
        <v>0.65799999999999992</v>
      </c>
      <c r="U275" s="107">
        <v>0.71599999999999997</v>
      </c>
      <c r="V275" s="107">
        <v>0.45600000000000002</v>
      </c>
      <c r="W275" s="107">
        <v>0.84</v>
      </c>
      <c r="X275" s="107"/>
      <c r="Y275" s="117">
        <f>AVERAGE(Table1422[[#This Row],[SNAP_2015]:[SNAP_2019]])</f>
        <v>0.66749999999999998</v>
      </c>
      <c r="Z275" s="107">
        <v>0.316</v>
      </c>
      <c r="AA275" s="107">
        <v>0.33799999999999997</v>
      </c>
      <c r="AB275" s="107">
        <v>0.309</v>
      </c>
      <c r="AC275" s="107">
        <v>0.38</v>
      </c>
      <c r="AD275" s="107"/>
      <c r="AE275" s="115">
        <f>AVERAGE(Table1422[[#This Row],[Poverty_2015]:[Poverty_2019]])</f>
        <v>0.33574999999999999</v>
      </c>
      <c r="AF275" s="109">
        <v>0.161</v>
      </c>
      <c r="AG275" s="109">
        <v>0.16899999999999998</v>
      </c>
      <c r="AH275" s="109">
        <v>0.64599999999999991</v>
      </c>
      <c r="AI275" s="109">
        <v>0.159</v>
      </c>
      <c r="AJ275" s="109"/>
      <c r="AK275" s="114">
        <f>AVERAGE(Table1422[[#This Row],[Full Time Employment_2015]:[Full Time Employment_2019]])</f>
        <v>0.28374999999999995</v>
      </c>
      <c r="AL275" s="100">
        <v>60</v>
      </c>
      <c r="AM275" s="2" t="s">
        <v>534</v>
      </c>
    </row>
    <row r="276" spans="1:39" x14ac:dyDescent="0.25">
      <c r="A276" s="56" t="s">
        <v>84</v>
      </c>
      <c r="B276" s="105">
        <v>28750</v>
      </c>
      <c r="C276" s="98">
        <v>22773</v>
      </c>
      <c r="D276" s="105">
        <v>20875</v>
      </c>
      <c r="E276" s="98">
        <v>19500</v>
      </c>
      <c r="F276" s="98"/>
      <c r="G276" s="111">
        <f>AVERAGE(Table1422[[#This Row],[IQ1_2015]:[IQ1_2019]])</f>
        <v>22974.5</v>
      </c>
      <c r="H276" s="100">
        <v>44167</v>
      </c>
      <c r="I276" s="100">
        <v>43500</v>
      </c>
      <c r="J276" s="100">
        <v>29125</v>
      </c>
      <c r="K276" s="100">
        <v>43167</v>
      </c>
      <c r="L276" s="100"/>
      <c r="M276" s="111">
        <f>AVERAGE(Table1422[[#This Row],[IQ2_2015]:[IQ2_2019]])</f>
        <v>39989.75</v>
      </c>
      <c r="N276" s="100">
        <v>81250</v>
      </c>
      <c r="O276" s="100">
        <v>73500</v>
      </c>
      <c r="P276" s="100">
        <v>36417</v>
      </c>
      <c r="Q276" s="100">
        <v>74500</v>
      </c>
      <c r="R276" s="100"/>
      <c r="S276" s="116">
        <f>AVERAGE(Table1422[[#This Row],[IQ3_2015]:[IQ3_2019]])</f>
        <v>66416.75</v>
      </c>
      <c r="T276" s="107">
        <v>0.16</v>
      </c>
      <c r="U276" s="107">
        <v>0.14099999999999999</v>
      </c>
      <c r="V276" s="107">
        <v>0.78299999999999992</v>
      </c>
      <c r="W276" s="107">
        <v>7.400000000000001E-2</v>
      </c>
      <c r="X276" s="107"/>
      <c r="Y276" s="117">
        <f>AVERAGE(Table1422[[#This Row],[SNAP_2015]:[SNAP_2019]])</f>
        <v>0.28949999999999998</v>
      </c>
      <c r="Z276" s="107">
        <v>0.11</v>
      </c>
      <c r="AA276" s="107">
        <v>0.14099999999999999</v>
      </c>
      <c r="AB276" s="107">
        <v>0.33299999999999996</v>
      </c>
      <c r="AC276" s="107">
        <v>0</v>
      </c>
      <c r="AD276" s="107"/>
      <c r="AE276" s="115">
        <f>AVERAGE(Table1422[[#This Row],[Poverty_2015]:[Poverty_2019]])</f>
        <v>0.14599999999999999</v>
      </c>
      <c r="AF276" s="109">
        <v>0.33500000000000002</v>
      </c>
      <c r="AG276" s="109">
        <v>0.38400000000000001</v>
      </c>
      <c r="AH276" s="109" t="s">
        <v>483</v>
      </c>
      <c r="AI276" s="109">
        <v>0.47200000000000003</v>
      </c>
      <c r="AJ276" s="109"/>
      <c r="AK276" s="114">
        <f>AVERAGE(Table1422[[#This Row],[Full Time Employment_2015]:[Full Time Employment_2019]])</f>
        <v>0.39700000000000002</v>
      </c>
      <c r="AL276" s="100"/>
      <c r="AM276" s="2" t="s">
        <v>507</v>
      </c>
    </row>
    <row r="277" spans="1:39" x14ac:dyDescent="0.25">
      <c r="A277" s="56" t="s">
        <v>135</v>
      </c>
      <c r="B277" s="105">
        <v>20750</v>
      </c>
      <c r="C277" s="98">
        <v>40167</v>
      </c>
      <c r="D277" s="105">
        <v>43750</v>
      </c>
      <c r="E277" s="98">
        <v>49115</v>
      </c>
      <c r="F277" s="98"/>
      <c r="G277" s="111">
        <f>AVERAGE(Table1422[[#This Row],[IQ1_2015]:[IQ1_2019]])</f>
        <v>38445.5</v>
      </c>
      <c r="H277" s="100">
        <v>36438</v>
      </c>
      <c r="I277" s="100">
        <v>65914</v>
      </c>
      <c r="J277" s="100">
        <v>50833</v>
      </c>
      <c r="K277" s="100">
        <v>70071</v>
      </c>
      <c r="L277" s="100"/>
      <c r="M277" s="111">
        <f>AVERAGE(Table1422[[#This Row],[IQ2_2015]:[IQ2_2019]])</f>
        <v>55814</v>
      </c>
      <c r="N277" s="100">
        <v>54500</v>
      </c>
      <c r="O277" s="100">
        <v>95654</v>
      </c>
      <c r="P277" s="100">
        <v>67500</v>
      </c>
      <c r="Q277" s="100">
        <v>115214</v>
      </c>
      <c r="R277" s="100"/>
      <c r="S277" s="116">
        <f>AVERAGE(Table1422[[#This Row],[IQ3_2015]:[IQ3_2019]])</f>
        <v>83217</v>
      </c>
      <c r="T277" s="107">
        <v>4.4999999999999998E-2</v>
      </c>
      <c r="U277" s="107">
        <v>5.0999999999999997E-2</v>
      </c>
      <c r="V277" s="107">
        <v>0.125</v>
      </c>
      <c r="W277" s="107">
        <v>0.46700000000000003</v>
      </c>
      <c r="X277" s="107"/>
      <c r="Y277" s="117">
        <f>AVERAGE(Table1422[[#This Row],[SNAP_2015]:[SNAP_2019]])</f>
        <v>0.17200000000000001</v>
      </c>
      <c r="Z277" s="107">
        <v>8.8000000000000009E-2</v>
      </c>
      <c r="AA277" s="107">
        <v>0.08</v>
      </c>
      <c r="AB277" s="107">
        <v>0.151</v>
      </c>
      <c r="AC277" s="107">
        <v>0.25700000000000001</v>
      </c>
      <c r="AD277" s="107"/>
      <c r="AE277" s="115">
        <f>AVERAGE(Table1422[[#This Row],[Poverty_2015]:[Poverty_2019]])</f>
        <v>0.14400000000000002</v>
      </c>
      <c r="AF277" s="109">
        <v>0.59799999999999998</v>
      </c>
      <c r="AG277" s="109">
        <v>0.60299999999999998</v>
      </c>
      <c r="AH277" s="109">
        <v>0.34700000000000003</v>
      </c>
      <c r="AI277" s="109">
        <v>0.70099999999999996</v>
      </c>
      <c r="AJ277" s="109"/>
      <c r="AK277" s="114">
        <f>AVERAGE(Table1422[[#This Row],[Full Time Employment_2015]:[Full Time Employment_2019]])</f>
        <v>0.56225000000000003</v>
      </c>
      <c r="AL277" s="100"/>
      <c r="AM277" s="2" t="s">
        <v>507</v>
      </c>
    </row>
    <row r="278" spans="1:39" x14ac:dyDescent="0.25">
      <c r="A278" s="56" t="s">
        <v>232</v>
      </c>
      <c r="B278" s="105">
        <v>16167</v>
      </c>
      <c r="C278" s="98">
        <v>30208</v>
      </c>
      <c r="D278" s="105">
        <v>22500</v>
      </c>
      <c r="E278" s="98">
        <v>27750</v>
      </c>
      <c r="F278" s="98"/>
      <c r="G278" s="111">
        <f>AVERAGE(Table1422[[#This Row],[IQ1_2015]:[IQ1_2019]])</f>
        <v>24156.25</v>
      </c>
      <c r="H278" s="100">
        <v>26000</v>
      </c>
      <c r="I278" s="100">
        <v>52708</v>
      </c>
      <c r="J278" s="100">
        <v>36667</v>
      </c>
      <c r="K278" s="100">
        <v>56375</v>
      </c>
      <c r="L278" s="100"/>
      <c r="M278" s="111">
        <f>AVERAGE(Table1422[[#This Row],[IQ2_2015]:[IQ2_2019]])</f>
        <v>42937.5</v>
      </c>
      <c r="N278" s="100">
        <v>39188</v>
      </c>
      <c r="O278" s="100">
        <v>76167</v>
      </c>
      <c r="P278" s="100">
        <v>48889</v>
      </c>
      <c r="Q278" s="100">
        <v>79292</v>
      </c>
      <c r="R278" s="100"/>
      <c r="S278" s="116">
        <f>AVERAGE(Table1422[[#This Row],[IQ3_2015]:[IQ3_2019]])</f>
        <v>60884</v>
      </c>
      <c r="T278" s="107">
        <v>0.157</v>
      </c>
      <c r="U278" s="107">
        <v>0.11900000000000001</v>
      </c>
      <c r="V278" s="107">
        <v>0.111</v>
      </c>
      <c r="W278" s="107">
        <v>0.54600000000000004</v>
      </c>
      <c r="X278" s="107"/>
      <c r="Y278" s="117">
        <f>AVERAGE(Table1422[[#This Row],[SNAP_2015]:[SNAP_2019]])</f>
        <v>0.23325000000000001</v>
      </c>
      <c r="Z278" s="107">
        <v>0.122</v>
      </c>
      <c r="AA278" s="107">
        <v>0.11900000000000001</v>
      </c>
      <c r="AB278" s="107">
        <v>6.4000000000000001E-2</v>
      </c>
      <c r="AC278" s="107">
        <v>0.315</v>
      </c>
      <c r="AD278" s="107"/>
      <c r="AE278" s="115">
        <f>AVERAGE(Table1422[[#This Row],[Poverty_2015]:[Poverty_2019]])</f>
        <v>0.155</v>
      </c>
      <c r="AF278" s="109">
        <v>0.55799999999999994</v>
      </c>
      <c r="AG278" s="109">
        <v>0.59</v>
      </c>
      <c r="AH278" s="109">
        <v>0.504</v>
      </c>
      <c r="AI278" s="109">
        <v>0.51800000000000002</v>
      </c>
      <c r="AJ278" s="109"/>
      <c r="AK278" s="114">
        <f>AVERAGE(Table1422[[#This Row],[Full Time Employment_2015]:[Full Time Employment_2019]])</f>
        <v>0.54249999999999998</v>
      </c>
      <c r="AL278" s="140">
        <v>30</v>
      </c>
      <c r="AM278" s="2" t="s">
        <v>534</v>
      </c>
    </row>
    <row r="279" spans="1:39" x14ac:dyDescent="0.25">
      <c r="A279" s="56" t="s">
        <v>231</v>
      </c>
      <c r="B279" s="105">
        <v>25500</v>
      </c>
      <c r="C279" s="98">
        <v>14029</v>
      </c>
      <c r="D279" s="105">
        <v>21286</v>
      </c>
      <c r="E279" s="98">
        <v>15667</v>
      </c>
      <c r="F279" s="98"/>
      <c r="G279" s="111">
        <f>AVERAGE(Table1422[[#This Row],[IQ1_2015]:[IQ1_2019]])</f>
        <v>19120.5</v>
      </c>
      <c r="H279" s="100">
        <v>44350</v>
      </c>
      <c r="I279" s="100">
        <v>29917</v>
      </c>
      <c r="J279" s="100">
        <v>35167</v>
      </c>
      <c r="K279" s="100">
        <v>32364</v>
      </c>
      <c r="L279" s="100"/>
      <c r="M279" s="111">
        <f>AVERAGE(Table1422[[#This Row],[IQ2_2015]:[IQ2_2019]])</f>
        <v>35449.5</v>
      </c>
      <c r="N279" s="100">
        <v>72167</v>
      </c>
      <c r="O279" s="100">
        <v>39462</v>
      </c>
      <c r="P279" s="100">
        <v>49833</v>
      </c>
      <c r="Q279" s="100">
        <v>49750</v>
      </c>
      <c r="R279" s="100"/>
      <c r="S279" s="116">
        <f>AVERAGE(Table1422[[#This Row],[IQ3_2015]:[IQ3_2019]])</f>
        <v>52803</v>
      </c>
      <c r="T279" s="107">
        <v>0.68799999999999994</v>
      </c>
      <c r="U279" s="107">
        <v>0.73599999999999999</v>
      </c>
      <c r="V279" s="107">
        <v>0.12</v>
      </c>
      <c r="W279" s="107">
        <v>0.14300000000000002</v>
      </c>
      <c r="X279" s="107"/>
      <c r="Y279" s="117">
        <f>AVERAGE(Table1422[[#This Row],[SNAP_2015]:[SNAP_2019]])</f>
        <v>0.42175000000000001</v>
      </c>
      <c r="Z279" s="107">
        <v>0.49700000000000005</v>
      </c>
      <c r="AA279" s="107">
        <v>0.49200000000000005</v>
      </c>
      <c r="AB279" s="107">
        <v>0.14499999999999999</v>
      </c>
      <c r="AC279" s="107">
        <v>0.16699999999999998</v>
      </c>
      <c r="AD279" s="107"/>
      <c r="AE279" s="115">
        <f>AVERAGE(Table1422[[#This Row],[Poverty_2015]:[Poverty_2019]])</f>
        <v>0.32525000000000004</v>
      </c>
      <c r="AF279" s="109">
        <v>0.16500000000000001</v>
      </c>
      <c r="AG279" s="109">
        <v>0.19800000000000001</v>
      </c>
      <c r="AH279" s="109">
        <v>0.29499999999999998</v>
      </c>
      <c r="AI279" s="109">
        <v>0.18</v>
      </c>
      <c r="AJ279" s="109"/>
      <c r="AK279" s="114">
        <f>AVERAGE(Table1422[[#This Row],[Full Time Employment_2015]:[Full Time Employment_2019]])</f>
        <v>0.20949999999999996</v>
      </c>
      <c r="AL279" s="100">
        <v>85</v>
      </c>
      <c r="AM279" s="2" t="s">
        <v>534</v>
      </c>
    </row>
    <row r="280" spans="1:39" x14ac:dyDescent="0.25">
      <c r="A280" s="56" t="s">
        <v>230</v>
      </c>
      <c r="B280" s="105">
        <v>23875</v>
      </c>
      <c r="C280" s="98">
        <v>18929</v>
      </c>
      <c r="D280" s="105">
        <v>27500</v>
      </c>
      <c r="E280" s="98">
        <v>18000</v>
      </c>
      <c r="F280" s="98"/>
      <c r="G280" s="111">
        <f>AVERAGE(Table1422[[#This Row],[IQ1_2015]:[IQ1_2019]])</f>
        <v>22076</v>
      </c>
      <c r="H280" s="100">
        <v>50500</v>
      </c>
      <c r="I280" s="100">
        <v>36250</v>
      </c>
      <c r="J280" s="100">
        <v>52917</v>
      </c>
      <c r="K280" s="100">
        <v>31750</v>
      </c>
      <c r="L280" s="100"/>
      <c r="M280" s="111">
        <f>AVERAGE(Table1422[[#This Row],[IQ2_2015]:[IQ2_2019]])</f>
        <v>42854.25</v>
      </c>
      <c r="N280" s="100">
        <v>80786</v>
      </c>
      <c r="O280" s="100">
        <v>63750</v>
      </c>
      <c r="P280" s="100">
        <v>74375</v>
      </c>
      <c r="Q280" s="100">
        <v>60400</v>
      </c>
      <c r="R280" s="100"/>
      <c r="S280" s="116">
        <f>AVERAGE(Table1422[[#This Row],[IQ3_2015]:[IQ3_2019]])</f>
        <v>69827.75</v>
      </c>
      <c r="T280" s="107">
        <v>0.377</v>
      </c>
      <c r="U280" s="107">
        <v>0.35399999999999998</v>
      </c>
      <c r="V280" s="107">
        <v>0.627</v>
      </c>
      <c r="W280" s="107">
        <v>0.16699999999999998</v>
      </c>
      <c r="X280" s="107"/>
      <c r="Y280" s="117">
        <f>AVERAGE(Table1422[[#This Row],[SNAP_2015]:[SNAP_2019]])</f>
        <v>0.38125000000000003</v>
      </c>
      <c r="Z280" s="107">
        <v>0.16899999999999998</v>
      </c>
      <c r="AA280" s="107">
        <v>0.16899999999999998</v>
      </c>
      <c r="AB280" s="107">
        <v>0.435</v>
      </c>
      <c r="AC280" s="107">
        <v>0.17600000000000002</v>
      </c>
      <c r="AD280" s="107"/>
      <c r="AE280" s="115">
        <f>AVERAGE(Table1422[[#This Row],[Poverty_2015]:[Poverty_2019]])</f>
        <v>0.23724999999999999</v>
      </c>
      <c r="AF280" s="109">
        <v>0.46799999999999997</v>
      </c>
      <c r="AG280" s="109">
        <v>0.52100000000000002</v>
      </c>
      <c r="AH280" s="109" t="s">
        <v>483</v>
      </c>
      <c r="AI280" s="109">
        <v>0.51100000000000001</v>
      </c>
      <c r="AJ280" s="109"/>
      <c r="AK280" s="114">
        <f>AVERAGE(Table1422[[#This Row],[Full Time Employment_2015]:[Full Time Employment_2019]])</f>
        <v>0.5</v>
      </c>
      <c r="AL280" s="140">
        <v>126</v>
      </c>
      <c r="AM280" s="2" t="s">
        <v>534</v>
      </c>
    </row>
    <row r="281" spans="1:39" x14ac:dyDescent="0.25">
      <c r="A281" s="56" t="s">
        <v>229</v>
      </c>
      <c r="B281" s="105">
        <v>40205</v>
      </c>
      <c r="C281" s="98">
        <v>13857</v>
      </c>
      <c r="D281" s="105">
        <v>23167</v>
      </c>
      <c r="E281" s="98">
        <v>15400</v>
      </c>
      <c r="F281" s="98"/>
      <c r="G281" s="111">
        <f>AVERAGE(Table1422[[#This Row],[IQ1_2015]:[IQ1_2019]])</f>
        <v>23157.25</v>
      </c>
      <c r="H281" s="100">
        <v>67022</v>
      </c>
      <c r="I281" s="100">
        <v>24000</v>
      </c>
      <c r="J281" s="100">
        <v>45500</v>
      </c>
      <c r="K281" s="100">
        <v>24650</v>
      </c>
      <c r="L281" s="100"/>
      <c r="M281" s="111">
        <f>AVERAGE(Table1422[[#This Row],[IQ2_2015]:[IQ2_2019]])</f>
        <v>40293</v>
      </c>
      <c r="N281" s="100">
        <v>100583</v>
      </c>
      <c r="O281" s="100">
        <v>43700</v>
      </c>
      <c r="P281" s="100">
        <v>77583</v>
      </c>
      <c r="Q281" s="100">
        <v>39200</v>
      </c>
      <c r="R281" s="100"/>
      <c r="S281" s="116">
        <f>AVERAGE(Table1422[[#This Row],[IQ3_2015]:[IQ3_2019]])</f>
        <v>65266.5</v>
      </c>
      <c r="T281" s="107">
        <v>0.61499999999999999</v>
      </c>
      <c r="U281" s="107">
        <v>0.623</v>
      </c>
      <c r="V281" s="107">
        <v>0.40200000000000002</v>
      </c>
      <c r="W281" s="107">
        <v>4.9000000000000002E-2</v>
      </c>
      <c r="X281" s="107"/>
      <c r="Y281" s="117">
        <f>AVERAGE(Table1422[[#This Row],[SNAP_2015]:[SNAP_2019]])</f>
        <v>0.42225000000000001</v>
      </c>
      <c r="Z281" s="107">
        <v>0.48599999999999999</v>
      </c>
      <c r="AA281" s="107">
        <v>0.45600000000000002</v>
      </c>
      <c r="AB281" s="107">
        <v>0.20499999999999999</v>
      </c>
      <c r="AC281" s="107">
        <v>3.2000000000000001E-2</v>
      </c>
      <c r="AD281" s="107"/>
      <c r="AE281" s="115">
        <f>AVERAGE(Table1422[[#This Row],[Poverty_2015]:[Poverty_2019]])</f>
        <v>0.29475000000000001</v>
      </c>
      <c r="AF281" s="109">
        <v>9.6000000000000002E-2</v>
      </c>
      <c r="AG281" s="109">
        <v>0.113</v>
      </c>
      <c r="AH281" s="109">
        <v>0.10400000000000001</v>
      </c>
      <c r="AI281" s="109">
        <v>0.11</v>
      </c>
      <c r="AJ281" s="109"/>
      <c r="AK281" s="114">
        <f>AVERAGE(Table1422[[#This Row],[Full Time Employment_2015]:[Full Time Employment_2019]])</f>
        <v>0.10575000000000001</v>
      </c>
      <c r="AL281" s="100">
        <v>73.5</v>
      </c>
      <c r="AM281" s="2" t="s">
        <v>534</v>
      </c>
    </row>
    <row r="282" spans="1:39" x14ac:dyDescent="0.25">
      <c r="A282" s="56" t="s">
        <v>228</v>
      </c>
      <c r="B282" s="105">
        <v>29214</v>
      </c>
      <c r="C282" s="98">
        <v>20192</v>
      </c>
      <c r="D282" s="105">
        <v>41500</v>
      </c>
      <c r="E282" s="98">
        <v>10536</v>
      </c>
      <c r="F282" s="98"/>
      <c r="G282" s="111">
        <f>AVERAGE(Table1422[[#This Row],[IQ1_2015]:[IQ1_2019]])</f>
        <v>25360.5</v>
      </c>
      <c r="H282" s="100">
        <v>50448</v>
      </c>
      <c r="I282" s="100">
        <v>32857</v>
      </c>
      <c r="J282" s="100">
        <v>68382</v>
      </c>
      <c r="K282" s="100">
        <v>29375</v>
      </c>
      <c r="L282" s="100"/>
      <c r="M282" s="111">
        <f>AVERAGE(Table1422[[#This Row],[IQ2_2015]:[IQ2_2019]])</f>
        <v>45265.5</v>
      </c>
      <c r="N282" s="100">
        <v>71000</v>
      </c>
      <c r="O282" s="100">
        <v>53750</v>
      </c>
      <c r="P282" s="100">
        <v>102500</v>
      </c>
      <c r="Q282" s="100">
        <v>43750</v>
      </c>
      <c r="R282" s="100"/>
      <c r="S282" s="116">
        <f>AVERAGE(Table1422[[#This Row],[IQ3_2015]:[IQ3_2019]])</f>
        <v>67750</v>
      </c>
      <c r="T282" s="107">
        <v>0.67299999999999993</v>
      </c>
      <c r="U282" s="107">
        <v>0.69700000000000006</v>
      </c>
      <c r="V282" s="107">
        <v>0.623</v>
      </c>
      <c r="W282" s="107">
        <v>0.126</v>
      </c>
      <c r="X282" s="107"/>
      <c r="Y282" s="117">
        <f>AVERAGE(Table1422[[#This Row],[SNAP_2015]:[SNAP_2019]])</f>
        <v>0.52975000000000005</v>
      </c>
      <c r="Z282" s="107">
        <v>0.28499999999999998</v>
      </c>
      <c r="AA282" s="107">
        <v>0.36399999999999999</v>
      </c>
      <c r="AB282" s="107">
        <v>0.48200000000000004</v>
      </c>
      <c r="AC282" s="107">
        <v>0.14499999999999999</v>
      </c>
      <c r="AD282" s="107"/>
      <c r="AE282" s="115">
        <f>AVERAGE(Table1422[[#This Row],[Poverty_2015]:[Poverty_2019]])</f>
        <v>0.31900000000000001</v>
      </c>
      <c r="AF282" s="109">
        <v>0.217</v>
      </c>
      <c r="AG282" s="109">
        <v>0.27200000000000002</v>
      </c>
      <c r="AH282" s="109">
        <v>0.625</v>
      </c>
      <c r="AI282" s="109">
        <v>0.26500000000000001</v>
      </c>
      <c r="AJ282" s="109"/>
      <c r="AK282" s="114">
        <f>AVERAGE(Table1422[[#This Row],[Full Time Employment_2015]:[Full Time Employment_2019]])</f>
        <v>0.34475</v>
      </c>
      <c r="AL282" s="100">
        <v>85</v>
      </c>
      <c r="AM282" s="2" t="s">
        <v>537</v>
      </c>
    </row>
    <row r="283" spans="1:39" x14ac:dyDescent="0.25">
      <c r="A283" s="56" t="s">
        <v>227</v>
      </c>
      <c r="B283" s="105">
        <v>13722</v>
      </c>
      <c r="C283" s="98">
        <v>23563</v>
      </c>
      <c r="D283" s="105">
        <v>28750</v>
      </c>
      <c r="E283" s="98">
        <v>25571</v>
      </c>
      <c r="F283" s="98"/>
      <c r="G283" s="111">
        <f>AVERAGE(Table1422[[#This Row],[IQ1_2015]:[IQ1_2019]])</f>
        <v>22901.5</v>
      </c>
      <c r="H283" s="100">
        <v>28222</v>
      </c>
      <c r="I283" s="100">
        <v>36167</v>
      </c>
      <c r="J283" s="100">
        <v>54318</v>
      </c>
      <c r="K283" s="100">
        <v>45750</v>
      </c>
      <c r="L283" s="100"/>
      <c r="M283" s="111">
        <f>AVERAGE(Table1422[[#This Row],[IQ2_2015]:[IQ2_2019]])</f>
        <v>41114.25</v>
      </c>
      <c r="N283" s="100">
        <v>38923</v>
      </c>
      <c r="O283" s="100">
        <v>53875</v>
      </c>
      <c r="P283" s="100">
        <v>78125</v>
      </c>
      <c r="Q283" s="100">
        <v>76000</v>
      </c>
      <c r="R283" s="100"/>
      <c r="S283" s="116">
        <f>AVERAGE(Table1422[[#This Row],[IQ3_2015]:[IQ3_2019]])</f>
        <v>61730.75</v>
      </c>
      <c r="T283" s="107">
        <v>5.5E-2</v>
      </c>
      <c r="U283" s="107">
        <v>4.0999999999999995E-2</v>
      </c>
      <c r="V283" s="107">
        <v>0.60799999999999998</v>
      </c>
      <c r="W283" s="107">
        <v>0.61099999999999999</v>
      </c>
      <c r="X283" s="107"/>
      <c r="Y283" s="117">
        <f>AVERAGE(Table1422[[#This Row],[SNAP_2015]:[SNAP_2019]])</f>
        <v>0.32874999999999999</v>
      </c>
      <c r="Z283" s="107">
        <v>5.5E-2</v>
      </c>
      <c r="AA283" s="107">
        <v>4.9000000000000002E-2</v>
      </c>
      <c r="AB283" s="107">
        <v>0.46200000000000002</v>
      </c>
      <c r="AC283" s="107">
        <v>0.436</v>
      </c>
      <c r="AD283" s="107"/>
      <c r="AE283" s="115">
        <f>AVERAGE(Table1422[[#This Row],[Poverty_2015]:[Poverty_2019]])</f>
        <v>0.2505</v>
      </c>
      <c r="AF283" s="109">
        <v>0.42499999999999999</v>
      </c>
      <c r="AG283" s="109">
        <v>0.42100000000000004</v>
      </c>
      <c r="AH283" s="109">
        <v>0.61799999999999999</v>
      </c>
      <c r="AI283" s="109">
        <v>0.41700000000000004</v>
      </c>
      <c r="AJ283" s="109"/>
      <c r="AK283" s="114">
        <f>AVERAGE(Table1422[[#This Row],[Full Time Employment_2015]:[Full Time Employment_2019]])</f>
        <v>0.47025</v>
      </c>
      <c r="AL283" s="100">
        <v>77.2</v>
      </c>
      <c r="AM283" s="2" t="s">
        <v>534</v>
      </c>
    </row>
    <row r="284" spans="1:39" x14ac:dyDescent="0.25">
      <c r="A284" s="56" t="s">
        <v>114</v>
      </c>
      <c r="B284" s="105">
        <v>20000</v>
      </c>
      <c r="C284" s="98">
        <v>25500</v>
      </c>
      <c r="D284" s="105">
        <v>14750</v>
      </c>
      <c r="E284" s="98">
        <v>29500</v>
      </c>
      <c r="F284" s="98"/>
      <c r="G284" s="111">
        <f>AVERAGE(Table1422[[#This Row],[IQ1_2015]:[IQ1_2019]])</f>
        <v>22437.5</v>
      </c>
      <c r="H284" s="100">
        <v>32500</v>
      </c>
      <c r="I284" s="100">
        <v>54333</v>
      </c>
      <c r="J284" s="100">
        <v>32786</v>
      </c>
      <c r="K284" s="100">
        <v>56167</v>
      </c>
      <c r="L284" s="100"/>
      <c r="M284" s="111">
        <f>AVERAGE(Table1422[[#This Row],[IQ2_2015]:[IQ2_2019]])</f>
        <v>43946.5</v>
      </c>
      <c r="N284" s="100">
        <v>61250</v>
      </c>
      <c r="O284" s="100">
        <v>69500</v>
      </c>
      <c r="P284" s="100">
        <v>48286</v>
      </c>
      <c r="Q284" s="100">
        <v>78833</v>
      </c>
      <c r="R284" s="100"/>
      <c r="S284" s="116">
        <f>AVERAGE(Table1422[[#This Row],[IQ3_2015]:[IQ3_2019]])</f>
        <v>64467.25</v>
      </c>
      <c r="T284" s="107">
        <v>2.4E-2</v>
      </c>
      <c r="U284" s="107">
        <v>1.3999999999999999E-2</v>
      </c>
      <c r="V284" s="107">
        <v>7.5999999999999998E-2</v>
      </c>
      <c r="W284" s="107">
        <v>0.42399999999999999</v>
      </c>
      <c r="X284" s="107"/>
      <c r="Y284" s="117">
        <f>AVERAGE(Table1422[[#This Row],[SNAP_2015]:[SNAP_2019]])</f>
        <v>0.13450000000000001</v>
      </c>
      <c r="Z284" s="107">
        <v>9.6000000000000002E-2</v>
      </c>
      <c r="AA284" s="107">
        <v>8.199999999999999E-2</v>
      </c>
      <c r="AB284" s="107">
        <v>5.9000000000000004E-2</v>
      </c>
      <c r="AC284" s="107">
        <v>0.22</v>
      </c>
      <c r="AD284" s="107"/>
      <c r="AE284" s="115">
        <f>AVERAGE(Table1422[[#This Row],[Poverty_2015]:[Poverty_2019]])</f>
        <v>0.11424999999999999</v>
      </c>
      <c r="AF284" s="109">
        <v>0.45700000000000002</v>
      </c>
      <c r="AG284" s="109">
        <v>0.51100000000000001</v>
      </c>
      <c r="AH284" s="109">
        <v>0.5</v>
      </c>
      <c r="AI284" s="109">
        <v>0.59799999999999998</v>
      </c>
      <c r="AJ284" s="109"/>
      <c r="AK284" s="114">
        <f>AVERAGE(Table1422[[#This Row],[Full Time Employment_2015]:[Full Time Employment_2019]])</f>
        <v>0.51649999999999996</v>
      </c>
      <c r="AL284" s="100"/>
      <c r="AM284" s="2" t="s">
        <v>507</v>
      </c>
    </row>
    <row r="285" spans="1:39" x14ac:dyDescent="0.25">
      <c r="A285" s="56" t="s">
        <v>226</v>
      </c>
      <c r="B285" s="105">
        <v>14900</v>
      </c>
      <c r="C285" s="98">
        <v>25767</v>
      </c>
      <c r="D285" s="105">
        <v>15875</v>
      </c>
      <c r="E285" s="98">
        <v>21964</v>
      </c>
      <c r="F285" s="98"/>
      <c r="G285" s="111">
        <f>AVERAGE(Table1422[[#This Row],[IQ1_2015]:[IQ1_2019]])</f>
        <v>19626.5</v>
      </c>
      <c r="H285" s="100">
        <v>22182</v>
      </c>
      <c r="I285" s="100">
        <v>53853</v>
      </c>
      <c r="J285" s="100">
        <v>31167</v>
      </c>
      <c r="K285" s="100">
        <v>70306</v>
      </c>
      <c r="L285" s="100"/>
      <c r="M285" s="111">
        <f>AVERAGE(Table1422[[#This Row],[IQ2_2015]:[IQ2_2019]])</f>
        <v>44377</v>
      </c>
      <c r="N285" s="100">
        <v>36167</v>
      </c>
      <c r="O285" s="100">
        <v>81289</v>
      </c>
      <c r="P285" s="100">
        <v>50500</v>
      </c>
      <c r="Q285" s="100">
        <v>90887</v>
      </c>
      <c r="R285" s="100"/>
      <c r="S285" s="116">
        <f>AVERAGE(Table1422[[#This Row],[IQ3_2015]:[IQ3_2019]])</f>
        <v>64710.75</v>
      </c>
      <c r="T285" s="107">
        <v>7.8E-2</v>
      </c>
      <c r="U285" s="107">
        <v>9.3000000000000013E-2</v>
      </c>
      <c r="V285" s="107">
        <v>1.3000000000000001E-2</v>
      </c>
      <c r="W285" s="107">
        <v>0.63</v>
      </c>
      <c r="X285" s="107"/>
      <c r="Y285" s="117">
        <f>AVERAGE(Table1422[[#This Row],[SNAP_2015]:[SNAP_2019]])</f>
        <v>0.20350000000000001</v>
      </c>
      <c r="Z285" s="107">
        <v>0.111</v>
      </c>
      <c r="AA285" s="107">
        <v>0.106</v>
      </c>
      <c r="AB285" s="107">
        <v>5.2999999999999999E-2</v>
      </c>
      <c r="AC285" s="107">
        <v>0.47100000000000003</v>
      </c>
      <c r="AD285" s="107"/>
      <c r="AE285" s="115">
        <f>AVERAGE(Table1422[[#This Row],[Poverty_2015]:[Poverty_2019]])</f>
        <v>0.18525000000000003</v>
      </c>
      <c r="AF285" s="109">
        <v>0.56600000000000006</v>
      </c>
      <c r="AG285" s="109">
        <v>0.55100000000000005</v>
      </c>
      <c r="AH285" s="109" t="s">
        <v>483</v>
      </c>
      <c r="AI285" s="109">
        <v>0.57999999999999996</v>
      </c>
      <c r="AJ285" s="109"/>
      <c r="AK285" s="114">
        <f>AVERAGE(Table1422[[#This Row],[Full Time Employment_2015]:[Full Time Employment_2019]])</f>
        <v>0.56566666666666665</v>
      </c>
      <c r="AL285" s="100"/>
      <c r="AM285" s="2" t="s">
        <v>507</v>
      </c>
    </row>
    <row r="286" spans="1:39" x14ac:dyDescent="0.25">
      <c r="A286" s="56" t="s">
        <v>225</v>
      </c>
      <c r="B286" s="105">
        <v>21667</v>
      </c>
      <c r="C286" s="98">
        <v>7500</v>
      </c>
      <c r="D286" s="105">
        <v>13688</v>
      </c>
      <c r="E286" s="98">
        <v>4000</v>
      </c>
      <c r="F286" s="98"/>
      <c r="G286" s="111">
        <f>AVERAGE(Table1422[[#This Row],[IQ1_2015]:[IQ1_2019]])</f>
        <v>11713.75</v>
      </c>
      <c r="H286" s="100">
        <v>36071</v>
      </c>
      <c r="I286" s="100">
        <v>12500</v>
      </c>
      <c r="J286" s="100">
        <v>24056</v>
      </c>
      <c r="K286" s="100">
        <v>7833</v>
      </c>
      <c r="L286" s="100"/>
      <c r="M286" s="111">
        <f>AVERAGE(Table1422[[#This Row],[IQ2_2015]:[IQ2_2019]])</f>
        <v>20115</v>
      </c>
      <c r="N286" s="100">
        <v>57813</v>
      </c>
      <c r="O286" s="100" t="s">
        <v>184</v>
      </c>
      <c r="P286" s="100">
        <v>39200</v>
      </c>
      <c r="Q286" s="100">
        <v>19000</v>
      </c>
      <c r="R286" s="100"/>
      <c r="S286" s="116">
        <f>AVERAGE(Table1422[[#This Row],[IQ3_2015]:[IQ3_2019]])</f>
        <v>38671</v>
      </c>
      <c r="T286" s="107">
        <v>0.5</v>
      </c>
      <c r="U286" s="107">
        <v>0.52</v>
      </c>
      <c r="V286" s="107">
        <v>0.08</v>
      </c>
      <c r="W286" s="107">
        <v>0.57100000000000006</v>
      </c>
      <c r="X286" s="107"/>
      <c r="Y286" s="117">
        <f>AVERAGE(Table1422[[#This Row],[SNAP_2015]:[SNAP_2019]])</f>
        <v>0.41775000000000007</v>
      </c>
      <c r="Z286" s="107">
        <v>0.38900000000000001</v>
      </c>
      <c r="AA286" s="107">
        <v>0.48</v>
      </c>
      <c r="AB286" s="107">
        <v>7.9000000000000001E-2</v>
      </c>
      <c r="AC286" s="107">
        <v>0.47399999999999998</v>
      </c>
      <c r="AD286" s="107"/>
      <c r="AE286" s="115">
        <f>AVERAGE(Table1422[[#This Row],[Poverty_2015]:[Poverty_2019]])</f>
        <v>0.35549999999999998</v>
      </c>
      <c r="AF286" s="109">
        <v>0.56700000000000006</v>
      </c>
      <c r="AG286" s="109">
        <v>0.45</v>
      </c>
      <c r="AH286" s="109">
        <v>0.375</v>
      </c>
      <c r="AI286" s="109">
        <v>0.31900000000000001</v>
      </c>
      <c r="AJ286" s="109"/>
      <c r="AK286" s="114">
        <f>AVERAGE(Table1422[[#This Row],[Full Time Employment_2015]:[Full Time Employment_2019]])</f>
        <v>0.42775000000000002</v>
      </c>
      <c r="AL286" s="100"/>
      <c r="AM286" s="2" t="s">
        <v>507</v>
      </c>
    </row>
    <row r="287" spans="1:39" x14ac:dyDescent="0.25">
      <c r="A287" s="56" t="s">
        <v>224</v>
      </c>
      <c r="B287" s="105">
        <v>22250</v>
      </c>
      <c r="C287" s="98">
        <v>24500</v>
      </c>
      <c r="D287" s="105">
        <v>11550</v>
      </c>
      <c r="E287" s="98">
        <v>31600</v>
      </c>
      <c r="F287" s="98"/>
      <c r="G287" s="111">
        <f>AVERAGE(Table1422[[#This Row],[IQ1_2015]:[IQ1_2019]])</f>
        <v>22475</v>
      </c>
      <c r="H287" s="100">
        <v>41125</v>
      </c>
      <c r="I287" s="100">
        <v>40667</v>
      </c>
      <c r="J287" s="100">
        <v>27125</v>
      </c>
      <c r="K287" s="100">
        <v>47833</v>
      </c>
      <c r="L287" s="100"/>
      <c r="M287" s="111">
        <f>AVERAGE(Table1422[[#This Row],[IQ2_2015]:[IQ2_2019]])</f>
        <v>39187.5</v>
      </c>
      <c r="N287" s="100">
        <v>57750</v>
      </c>
      <c r="O287" s="100">
        <v>75250</v>
      </c>
      <c r="P287" s="100">
        <v>41643</v>
      </c>
      <c r="Q287" s="100">
        <v>64500</v>
      </c>
      <c r="R287" s="100"/>
      <c r="S287" s="116">
        <f>AVERAGE(Table1422[[#This Row],[IQ3_2015]:[IQ3_2019]])</f>
        <v>59785.75</v>
      </c>
      <c r="T287" s="107">
        <v>0.29399999999999998</v>
      </c>
      <c r="U287" s="107">
        <v>0.222</v>
      </c>
      <c r="V287" s="107">
        <v>0.55200000000000005</v>
      </c>
      <c r="W287" s="107">
        <v>7.400000000000001E-2</v>
      </c>
      <c r="X287" s="107"/>
      <c r="Y287" s="117">
        <f>AVERAGE(Table1422[[#This Row],[SNAP_2015]:[SNAP_2019]])</f>
        <v>0.28550000000000003</v>
      </c>
      <c r="Z287" s="107">
        <v>0.17600000000000002</v>
      </c>
      <c r="AA287" s="107">
        <v>0.18100000000000002</v>
      </c>
      <c r="AB287" s="107">
        <v>0.621</v>
      </c>
      <c r="AC287" s="107">
        <v>6.5000000000000002E-2</v>
      </c>
      <c r="AD287" s="107"/>
      <c r="AE287" s="115">
        <f>AVERAGE(Table1422[[#This Row],[Poverty_2015]:[Poverty_2019]])</f>
        <v>0.26074999999999998</v>
      </c>
      <c r="AF287" s="109">
        <v>0.36599999999999999</v>
      </c>
      <c r="AG287" s="109">
        <v>0.40200000000000002</v>
      </c>
      <c r="AH287" s="109">
        <v>0.26700000000000002</v>
      </c>
      <c r="AI287" s="109">
        <v>0.39899999999999997</v>
      </c>
      <c r="AJ287" s="109"/>
      <c r="AK287" s="114">
        <f>AVERAGE(Table1422[[#This Row],[Full Time Employment_2015]:[Full Time Employment_2019]])</f>
        <v>0.35850000000000004</v>
      </c>
      <c r="AL287" s="100">
        <v>60</v>
      </c>
      <c r="AM287" s="2" t="s">
        <v>534</v>
      </c>
    </row>
    <row r="288" spans="1:39" x14ac:dyDescent="0.25">
      <c r="A288" s="56" t="s">
        <v>223</v>
      </c>
      <c r="B288" s="105">
        <v>25750</v>
      </c>
      <c r="C288" s="98">
        <v>17167</v>
      </c>
      <c r="D288" s="105">
        <v>24125</v>
      </c>
      <c r="E288" s="98">
        <v>14417</v>
      </c>
      <c r="F288" s="98"/>
      <c r="G288" s="111">
        <f>AVERAGE(Table1422[[#This Row],[IQ1_2015]:[IQ1_2019]])</f>
        <v>20364.75</v>
      </c>
      <c r="H288" s="100">
        <v>53500</v>
      </c>
      <c r="I288" s="100">
        <v>24500</v>
      </c>
      <c r="J288" s="100">
        <v>43188</v>
      </c>
      <c r="K288" s="100">
        <v>26821</v>
      </c>
      <c r="L288" s="100"/>
      <c r="M288" s="111">
        <f>AVERAGE(Table1422[[#This Row],[IQ2_2015]:[IQ2_2019]])</f>
        <v>37002.25</v>
      </c>
      <c r="N288" s="100">
        <v>63500</v>
      </c>
      <c r="O288" s="100">
        <v>37438</v>
      </c>
      <c r="P288" s="100">
        <v>61750</v>
      </c>
      <c r="Q288" s="100">
        <v>51000</v>
      </c>
      <c r="R288" s="100"/>
      <c r="S288" s="116">
        <f>AVERAGE(Table1422[[#This Row],[IQ3_2015]:[IQ3_2019]])</f>
        <v>53422</v>
      </c>
      <c r="T288" s="107">
        <v>0.622</v>
      </c>
      <c r="U288" s="107">
        <v>0.58599999999999997</v>
      </c>
      <c r="V288" s="107">
        <v>0.26700000000000002</v>
      </c>
      <c r="W288" s="107">
        <v>0</v>
      </c>
      <c r="X288" s="107"/>
      <c r="Y288" s="117">
        <f>AVERAGE(Table1422[[#This Row],[SNAP_2015]:[SNAP_2019]])</f>
        <v>0.36875000000000002</v>
      </c>
      <c r="Z288" s="107">
        <v>0.45500000000000002</v>
      </c>
      <c r="AA288" s="107">
        <v>0.39100000000000001</v>
      </c>
      <c r="AB288" s="107">
        <v>0.14699999999999999</v>
      </c>
      <c r="AC288" s="107">
        <v>5.2000000000000005E-2</v>
      </c>
      <c r="AD288" s="107"/>
      <c r="AE288" s="115">
        <f>AVERAGE(Table1422[[#This Row],[Poverty_2015]:[Poverty_2019]])</f>
        <v>0.26125000000000004</v>
      </c>
      <c r="AF288" s="109">
        <v>0.29600000000000004</v>
      </c>
      <c r="AG288" s="109">
        <v>0.29799999999999999</v>
      </c>
      <c r="AH288" s="109">
        <v>0.46399999999999997</v>
      </c>
      <c r="AI288" s="109">
        <v>0.27699999999999997</v>
      </c>
      <c r="AJ288" s="109"/>
      <c r="AK288" s="114">
        <f>AVERAGE(Table1422[[#This Row],[Full Time Employment_2015]:[Full Time Employment_2019]])</f>
        <v>0.33374999999999999</v>
      </c>
      <c r="AL288" s="100"/>
      <c r="AM288" s="2" t="s">
        <v>507</v>
      </c>
    </row>
    <row r="289" spans="1:39" x14ac:dyDescent="0.25">
      <c r="A289" s="56" t="s">
        <v>222</v>
      </c>
      <c r="B289" s="105">
        <v>21554</v>
      </c>
      <c r="C289" s="98">
        <v>21167</v>
      </c>
      <c r="D289" s="105">
        <v>31875</v>
      </c>
      <c r="E289" s="98">
        <v>20875</v>
      </c>
      <c r="F289" s="98"/>
      <c r="G289" s="111">
        <f>AVERAGE(Table1422[[#This Row],[IQ1_2015]:[IQ1_2019]])</f>
        <v>23867.75</v>
      </c>
      <c r="H289" s="100">
        <v>42224</v>
      </c>
      <c r="I289" s="100">
        <v>33500</v>
      </c>
      <c r="J289" s="100">
        <v>61250</v>
      </c>
      <c r="K289" s="100">
        <v>32250</v>
      </c>
      <c r="L289" s="100"/>
      <c r="M289" s="111">
        <f>AVERAGE(Table1422[[#This Row],[IQ2_2015]:[IQ2_2019]])</f>
        <v>42306</v>
      </c>
      <c r="N289" s="100">
        <v>69763</v>
      </c>
      <c r="O289" s="100">
        <v>51500</v>
      </c>
      <c r="P289" s="100">
        <v>75000</v>
      </c>
      <c r="Q289" s="100">
        <v>45500</v>
      </c>
      <c r="R289" s="100"/>
      <c r="S289" s="116">
        <f>AVERAGE(Table1422[[#This Row],[IQ3_2015]:[IQ3_2019]])</f>
        <v>60440.75</v>
      </c>
      <c r="T289" s="107">
        <v>0.53600000000000003</v>
      </c>
      <c r="U289" s="107">
        <v>0.48100000000000004</v>
      </c>
      <c r="V289" s="107">
        <v>0.54</v>
      </c>
      <c r="W289" s="107">
        <v>9.0999999999999998E-2</v>
      </c>
      <c r="X289" s="107"/>
      <c r="Y289" s="117">
        <f>AVERAGE(Table1422[[#This Row],[SNAP_2015]:[SNAP_2019]])</f>
        <v>0.41200000000000003</v>
      </c>
      <c r="Z289" s="107">
        <v>0.23199999999999998</v>
      </c>
      <c r="AA289" s="107">
        <v>0.20399999999999999</v>
      </c>
      <c r="AB289" s="107">
        <v>0.38100000000000001</v>
      </c>
      <c r="AC289" s="107">
        <v>0.127</v>
      </c>
      <c r="AD289" s="107"/>
      <c r="AE289" s="115">
        <f>AVERAGE(Table1422[[#This Row],[Poverty_2015]:[Poverty_2019]])</f>
        <v>0.23599999999999999</v>
      </c>
      <c r="AF289" s="109">
        <v>0.311</v>
      </c>
      <c r="AG289" s="109">
        <v>0.28100000000000003</v>
      </c>
      <c r="AH289" s="109">
        <v>0.222</v>
      </c>
      <c r="AI289" s="109">
        <v>0.37</v>
      </c>
      <c r="AJ289" s="109"/>
      <c r="AK289" s="114">
        <f>AVERAGE(Table1422[[#This Row],[Full Time Employment_2015]:[Full Time Employment_2019]])</f>
        <v>0.29600000000000004</v>
      </c>
      <c r="AL289" s="100">
        <v>61.2</v>
      </c>
      <c r="AM289" s="2" t="s">
        <v>534</v>
      </c>
    </row>
    <row r="290" spans="1:39" x14ac:dyDescent="0.25">
      <c r="A290" s="56" t="s">
        <v>147</v>
      </c>
      <c r="B290" s="105" t="s">
        <v>206</v>
      </c>
      <c r="C290" s="98" t="s">
        <v>184</v>
      </c>
      <c r="D290" s="105">
        <v>26929</v>
      </c>
      <c r="E290" s="98">
        <v>29375</v>
      </c>
      <c r="F290" s="98"/>
      <c r="G290" s="111">
        <f>AVERAGE(Table1422[[#This Row],[IQ1_2015]:[IQ1_2019]])</f>
        <v>28152</v>
      </c>
      <c r="H290" s="100" t="s">
        <v>206</v>
      </c>
      <c r="I290" s="100">
        <v>71500</v>
      </c>
      <c r="J290" s="100">
        <v>61472</v>
      </c>
      <c r="K290" s="100">
        <v>52083</v>
      </c>
      <c r="L290" s="100"/>
      <c r="M290" s="111">
        <f>AVERAGE(Table1422[[#This Row],[IQ2_2015]:[IQ2_2019]])</f>
        <v>61685</v>
      </c>
      <c r="N290" s="100" t="s">
        <v>206</v>
      </c>
      <c r="O290" s="100">
        <v>85857</v>
      </c>
      <c r="P290" s="100">
        <v>88337</v>
      </c>
      <c r="Q290" s="100">
        <v>101250</v>
      </c>
      <c r="R290" s="100"/>
      <c r="S290" s="116">
        <f>AVERAGE(Table1422[[#This Row],[IQ3_2015]:[IQ3_2019]])</f>
        <v>91814.666666666672</v>
      </c>
      <c r="T290" s="107">
        <v>0.158</v>
      </c>
      <c r="U290" s="107">
        <v>0.13600000000000001</v>
      </c>
      <c r="V290" s="107">
        <v>0.41799999999999998</v>
      </c>
      <c r="W290" s="107">
        <v>0.65400000000000003</v>
      </c>
      <c r="X290" s="107"/>
      <c r="Y290" s="117">
        <f>AVERAGE(Table1422[[#This Row],[SNAP_2015]:[SNAP_2019]])</f>
        <v>0.34150000000000003</v>
      </c>
      <c r="Z290" s="107">
        <v>5.2999999999999999E-2</v>
      </c>
      <c r="AA290" s="107">
        <v>0.13600000000000001</v>
      </c>
      <c r="AB290" s="107">
        <v>0.23600000000000002</v>
      </c>
      <c r="AC290" s="107">
        <v>0.65400000000000003</v>
      </c>
      <c r="AD290" s="107"/>
      <c r="AE290" s="115">
        <f>AVERAGE(Table1422[[#This Row],[Poverty_2015]:[Poverty_2019]])</f>
        <v>0.26975000000000005</v>
      </c>
      <c r="AF290" s="109">
        <v>0.45100000000000001</v>
      </c>
      <c r="AG290" s="109">
        <v>0.43200000000000005</v>
      </c>
      <c r="AH290" s="109">
        <v>0.41299999999999998</v>
      </c>
      <c r="AI290" s="109">
        <v>0.68</v>
      </c>
      <c r="AJ290" s="109"/>
      <c r="AK290" s="114">
        <f>AVERAGE(Table1422[[#This Row],[Full Time Employment_2015]:[Full Time Employment_2019]])</f>
        <v>0.49399999999999999</v>
      </c>
      <c r="AL290" s="100"/>
      <c r="AM290" s="2" t="s">
        <v>507</v>
      </c>
    </row>
    <row r="291" spans="1:39" x14ac:dyDescent="0.25">
      <c r="A291" s="56" t="s">
        <v>221</v>
      </c>
      <c r="B291" s="105">
        <v>22250</v>
      </c>
      <c r="C291" s="98">
        <v>33434</v>
      </c>
      <c r="D291" s="105">
        <v>6750</v>
      </c>
      <c r="E291" s="98">
        <v>32290</v>
      </c>
      <c r="F291" s="98"/>
      <c r="G291" s="111">
        <f>AVERAGE(Table1422[[#This Row],[IQ1_2015]:[IQ1_2019]])</f>
        <v>23681</v>
      </c>
      <c r="H291" s="100">
        <v>32667</v>
      </c>
      <c r="I291" s="100">
        <v>59269</v>
      </c>
      <c r="J291" s="100">
        <v>10500</v>
      </c>
      <c r="K291" s="100">
        <v>60011</v>
      </c>
      <c r="L291" s="100"/>
      <c r="M291" s="111">
        <f>AVERAGE(Table1422[[#This Row],[IQ2_2015]:[IQ2_2019]])</f>
        <v>40611.75</v>
      </c>
      <c r="N291" s="100">
        <v>48625</v>
      </c>
      <c r="O291" s="100">
        <v>83419</v>
      </c>
      <c r="P291" s="100">
        <v>14625</v>
      </c>
      <c r="Q291" s="100">
        <v>86543</v>
      </c>
      <c r="R291" s="100"/>
      <c r="S291" s="116">
        <f>AVERAGE(Table1422[[#This Row],[IQ3_2015]:[IQ3_2019]])</f>
        <v>58303</v>
      </c>
      <c r="T291" s="107">
        <v>9.9000000000000005E-2</v>
      </c>
      <c r="U291" s="107">
        <v>8.8000000000000009E-2</v>
      </c>
      <c r="V291" s="107">
        <v>5.7000000000000002E-2</v>
      </c>
      <c r="W291" s="107">
        <v>0.31</v>
      </c>
      <c r="X291" s="107"/>
      <c r="Y291" s="117">
        <f>AVERAGE(Table1422[[#This Row],[SNAP_2015]:[SNAP_2019]])</f>
        <v>0.13850000000000001</v>
      </c>
      <c r="Z291" s="107">
        <v>8.5000000000000006E-2</v>
      </c>
      <c r="AA291" s="107">
        <v>7.8E-2</v>
      </c>
      <c r="AB291" s="107">
        <v>0.114</v>
      </c>
      <c r="AC291" s="107">
        <v>0.183</v>
      </c>
      <c r="AD291" s="107"/>
      <c r="AE291" s="115">
        <f>AVERAGE(Table1422[[#This Row],[Poverty_2015]:[Poverty_2019]])</f>
        <v>0.115</v>
      </c>
      <c r="AF291" s="109">
        <v>0.55500000000000005</v>
      </c>
      <c r="AG291" s="109">
        <v>0.53799999999999992</v>
      </c>
      <c r="AH291" s="109">
        <v>0.442</v>
      </c>
      <c r="AI291" s="109">
        <v>0.55700000000000005</v>
      </c>
      <c r="AJ291" s="109"/>
      <c r="AK291" s="114">
        <f>AVERAGE(Table1422[[#This Row],[Full Time Employment_2015]:[Full Time Employment_2019]])</f>
        <v>0.52300000000000002</v>
      </c>
      <c r="AL291" s="100"/>
      <c r="AM291" s="2" t="s">
        <v>507</v>
      </c>
    </row>
    <row r="292" spans="1:39" x14ac:dyDescent="0.25">
      <c r="A292" s="56" t="s">
        <v>143</v>
      </c>
      <c r="B292" s="105">
        <v>13778</v>
      </c>
      <c r="C292" s="98">
        <v>42375</v>
      </c>
      <c r="D292" s="105">
        <v>30714</v>
      </c>
      <c r="E292" s="98">
        <v>44667</v>
      </c>
      <c r="F292" s="98"/>
      <c r="G292" s="111">
        <f>AVERAGE(Table1422[[#This Row],[IQ1_2015]:[IQ1_2019]])</f>
        <v>32883.5</v>
      </c>
      <c r="H292" s="100">
        <v>24077</v>
      </c>
      <c r="I292" s="100">
        <v>56500</v>
      </c>
      <c r="J292" s="100">
        <v>45000</v>
      </c>
      <c r="K292" s="100">
        <v>59281</v>
      </c>
      <c r="L292" s="100"/>
      <c r="M292" s="111">
        <f>AVERAGE(Table1422[[#This Row],[IQ2_2015]:[IQ2_2019]])</f>
        <v>46214.5</v>
      </c>
      <c r="N292" s="100">
        <v>37125</v>
      </c>
      <c r="O292" s="100">
        <v>76400</v>
      </c>
      <c r="P292" s="100">
        <v>71250</v>
      </c>
      <c r="Q292" s="100">
        <v>84125</v>
      </c>
      <c r="R292" s="100"/>
      <c r="S292" s="116">
        <f>AVERAGE(Table1422[[#This Row],[IQ3_2015]:[IQ3_2019]])</f>
        <v>67225</v>
      </c>
      <c r="T292" s="107">
        <v>2.6000000000000002E-2</v>
      </c>
      <c r="U292" s="107">
        <v>3.4000000000000002E-2</v>
      </c>
      <c r="V292" s="107">
        <v>9.1999999999999998E-2</v>
      </c>
      <c r="W292" s="107">
        <v>0.57999999999999996</v>
      </c>
      <c r="X292" s="107"/>
      <c r="Y292" s="117">
        <f>AVERAGE(Table1422[[#This Row],[SNAP_2015]:[SNAP_2019]])</f>
        <v>0.183</v>
      </c>
      <c r="Z292" s="107">
        <v>4.2000000000000003E-2</v>
      </c>
      <c r="AA292" s="107">
        <v>5.9000000000000004E-2</v>
      </c>
      <c r="AB292" s="107">
        <v>8.3000000000000004E-2</v>
      </c>
      <c r="AC292" s="107">
        <v>0.39899999999999997</v>
      </c>
      <c r="AD292" s="107"/>
      <c r="AE292" s="115">
        <f>AVERAGE(Table1422[[#This Row],[Poverty_2015]:[Poverty_2019]])</f>
        <v>0.14574999999999999</v>
      </c>
      <c r="AF292" s="109">
        <v>0.55200000000000005</v>
      </c>
      <c r="AG292" s="109">
        <v>0.58299999999999996</v>
      </c>
      <c r="AH292" s="109">
        <v>0.44299999999999995</v>
      </c>
      <c r="AI292" s="109">
        <v>0.61</v>
      </c>
      <c r="AJ292" s="109"/>
      <c r="AK292" s="114">
        <f>AVERAGE(Table1422[[#This Row],[Full Time Employment_2015]:[Full Time Employment_2019]])</f>
        <v>0.54699999999999993</v>
      </c>
      <c r="AL292" s="100"/>
      <c r="AM292" s="2" t="s">
        <v>507</v>
      </c>
    </row>
    <row r="293" spans="1:39" x14ac:dyDescent="0.25">
      <c r="A293" s="56" t="s">
        <v>107</v>
      </c>
      <c r="B293" s="105">
        <v>19250</v>
      </c>
      <c r="C293" s="98" t="s">
        <v>184</v>
      </c>
      <c r="D293" s="105">
        <v>13063</v>
      </c>
      <c r="E293" s="98">
        <v>4700</v>
      </c>
      <c r="F293" s="98"/>
      <c r="G293" s="111">
        <f>AVERAGE(Table1422[[#This Row],[IQ1_2015]:[IQ1_2019]])</f>
        <v>12337.666666666666</v>
      </c>
      <c r="H293" s="100">
        <v>34667</v>
      </c>
      <c r="I293" s="100">
        <v>31250</v>
      </c>
      <c r="J293" s="100">
        <v>25818</v>
      </c>
      <c r="K293" s="100">
        <v>12375</v>
      </c>
      <c r="L293" s="100"/>
      <c r="M293" s="111">
        <f>AVERAGE(Table1422[[#This Row],[IQ2_2015]:[IQ2_2019]])</f>
        <v>26027.5</v>
      </c>
      <c r="N293" s="100">
        <v>53500</v>
      </c>
      <c r="O293" s="100">
        <v>54000</v>
      </c>
      <c r="P293" s="100">
        <v>43500</v>
      </c>
      <c r="Q293" s="100">
        <v>82600</v>
      </c>
      <c r="R293" s="100"/>
      <c r="S293" s="116">
        <f>AVERAGE(Table1422[[#This Row],[IQ3_2015]:[IQ3_2019]])</f>
        <v>58400</v>
      </c>
      <c r="T293" s="107">
        <v>0</v>
      </c>
      <c r="U293" s="107">
        <v>0</v>
      </c>
      <c r="V293" s="107">
        <v>4.4999999999999998E-2</v>
      </c>
      <c r="W293" s="107">
        <v>0.40299999999999997</v>
      </c>
      <c r="X293" s="107"/>
      <c r="Y293" s="117">
        <f>AVERAGE(Table1422[[#This Row],[SNAP_2015]:[SNAP_2019]])</f>
        <v>0.11199999999999999</v>
      </c>
      <c r="Z293" s="107">
        <v>0.16699999999999998</v>
      </c>
      <c r="AA293" s="107">
        <v>0.16</v>
      </c>
      <c r="AB293" s="107">
        <v>0.05</v>
      </c>
      <c r="AC293" s="107">
        <v>0.22600000000000001</v>
      </c>
      <c r="AD293" s="107"/>
      <c r="AE293" s="115">
        <f>AVERAGE(Table1422[[#This Row],[Poverty_2015]:[Poverty_2019]])</f>
        <v>0.15075</v>
      </c>
      <c r="AF293" s="109">
        <v>0.63200000000000001</v>
      </c>
      <c r="AG293" s="109">
        <v>0.61899999999999999</v>
      </c>
      <c r="AH293" s="109">
        <v>0.45899999999999996</v>
      </c>
      <c r="AI293" s="109">
        <v>0.17399999999999999</v>
      </c>
      <c r="AJ293" s="109"/>
      <c r="AK293" s="114">
        <f>AVERAGE(Table1422[[#This Row],[Full Time Employment_2015]:[Full Time Employment_2019]])</f>
        <v>0.47099999999999997</v>
      </c>
      <c r="AL293" s="100"/>
      <c r="AM293" s="2" t="s">
        <v>507</v>
      </c>
    </row>
    <row r="294" spans="1:39" x14ac:dyDescent="0.25">
      <c r="A294" s="56" t="s">
        <v>220</v>
      </c>
      <c r="B294" s="105">
        <v>51750</v>
      </c>
      <c r="C294" s="98" t="s">
        <v>184</v>
      </c>
      <c r="D294" s="105">
        <v>20625</v>
      </c>
      <c r="E294" s="98" t="s">
        <v>184</v>
      </c>
      <c r="F294" s="98"/>
      <c r="G294" s="111">
        <f>AVERAGE(Table1422[[#This Row],[IQ1_2015]:[IQ1_2019]])</f>
        <v>36187.5</v>
      </c>
      <c r="H294" s="100">
        <v>76000</v>
      </c>
      <c r="I294" s="100" t="s">
        <v>184</v>
      </c>
      <c r="J294" s="100">
        <v>35833</v>
      </c>
      <c r="K294" s="100" t="s">
        <v>184</v>
      </c>
      <c r="L294" s="100"/>
      <c r="M294" s="111">
        <f>AVERAGE(Table1422[[#This Row],[IQ2_2015]:[IQ2_2019]])</f>
        <v>55916.5</v>
      </c>
      <c r="N294" s="100">
        <v>86636</v>
      </c>
      <c r="O294" s="100" t="s">
        <v>184</v>
      </c>
      <c r="P294" s="100">
        <v>55000</v>
      </c>
      <c r="Q294" s="100" t="s">
        <v>184</v>
      </c>
      <c r="R294" s="100"/>
      <c r="S294" s="116">
        <f>AVERAGE(Table1422[[#This Row],[IQ3_2015]:[IQ3_2019]])</f>
        <v>70818</v>
      </c>
      <c r="T294" s="107">
        <v>0.45200000000000001</v>
      </c>
      <c r="U294" s="107" t="s">
        <v>483</v>
      </c>
      <c r="V294" s="107">
        <v>0</v>
      </c>
      <c r="W294" s="107">
        <v>0</v>
      </c>
      <c r="X294" s="107"/>
      <c r="Y294" s="117">
        <f>AVERAGE(Table1422[[#This Row],[SNAP_2015]:[SNAP_2019]])</f>
        <v>0.15066666666666667</v>
      </c>
      <c r="Z294" s="107">
        <v>0.80599999999999994</v>
      </c>
      <c r="AA294" s="107" t="s">
        <v>483</v>
      </c>
      <c r="AB294" s="107">
        <v>0.16</v>
      </c>
      <c r="AC294" s="107">
        <v>0.05</v>
      </c>
      <c r="AD294" s="107"/>
      <c r="AE294" s="115">
        <f>AVERAGE(Table1422[[#This Row],[Poverty_2015]:[Poverty_2019]])</f>
        <v>0.33866666666666667</v>
      </c>
      <c r="AF294" s="109">
        <v>0</v>
      </c>
      <c r="AG294" s="109" t="s">
        <v>483</v>
      </c>
      <c r="AH294" s="109">
        <v>0.64</v>
      </c>
      <c r="AI294" s="109" t="s">
        <v>483</v>
      </c>
      <c r="AJ294" s="109"/>
      <c r="AK294" s="114">
        <f>AVERAGE(Table1422[[#This Row],[Full Time Employment_2015]:[Full Time Employment_2019]])</f>
        <v>0.32</v>
      </c>
      <c r="AL294" s="100"/>
      <c r="AM294" s="2" t="s">
        <v>507</v>
      </c>
    </row>
    <row r="295" spans="1:39" x14ac:dyDescent="0.25">
      <c r="A295" s="56" t="s">
        <v>32</v>
      </c>
      <c r="B295" s="105">
        <v>33051</v>
      </c>
      <c r="C295" s="98" t="s">
        <v>184</v>
      </c>
      <c r="D295" s="105">
        <v>47500</v>
      </c>
      <c r="E295" s="98">
        <v>15000</v>
      </c>
      <c r="F295" s="98"/>
      <c r="G295" s="111">
        <f>AVERAGE(Table1422[[#This Row],[IQ1_2015]:[IQ1_2019]])</f>
        <v>31850.333333333332</v>
      </c>
      <c r="H295" s="100">
        <v>60546</v>
      </c>
      <c r="I295" s="100">
        <v>31200</v>
      </c>
      <c r="J295" s="100">
        <v>68125</v>
      </c>
      <c r="K295" s="100">
        <v>30000</v>
      </c>
      <c r="L295" s="100"/>
      <c r="M295" s="111">
        <f>AVERAGE(Table1422[[#This Row],[IQ2_2015]:[IQ2_2019]])</f>
        <v>47467.75</v>
      </c>
      <c r="N295" s="100">
        <v>85752</v>
      </c>
      <c r="O295" s="100" t="s">
        <v>184</v>
      </c>
      <c r="P295" s="100">
        <v>88750</v>
      </c>
      <c r="Q295" s="100">
        <v>70625</v>
      </c>
      <c r="R295" s="100"/>
      <c r="S295" s="116">
        <f>AVERAGE(Table1422[[#This Row],[IQ3_2015]:[IQ3_2019]])</f>
        <v>81709</v>
      </c>
      <c r="T295" s="107">
        <v>0.35499999999999998</v>
      </c>
      <c r="U295" s="107">
        <v>0.57700000000000007</v>
      </c>
      <c r="V295" s="107" t="s">
        <v>483</v>
      </c>
      <c r="W295" s="107">
        <v>8.3000000000000004E-2</v>
      </c>
      <c r="X295" s="107"/>
      <c r="Y295" s="117">
        <f>AVERAGE(Table1422[[#This Row],[SNAP_2015]:[SNAP_2019]])</f>
        <v>0.33833333333333337</v>
      </c>
      <c r="Z295" s="107">
        <v>0.35499999999999998</v>
      </c>
      <c r="AA295" s="107">
        <v>0.34600000000000003</v>
      </c>
      <c r="AB295" s="107" t="s">
        <v>483</v>
      </c>
      <c r="AC295" s="107">
        <v>8.199999999999999E-2</v>
      </c>
      <c r="AD295" s="107"/>
      <c r="AE295" s="115">
        <f>AVERAGE(Table1422[[#This Row],[Poverty_2015]:[Poverty_2019]])</f>
        <v>0.26100000000000001</v>
      </c>
      <c r="AF295" s="109">
        <v>2.3E-2</v>
      </c>
      <c r="AG295" s="109">
        <v>9.3000000000000013E-2</v>
      </c>
      <c r="AH295" s="109">
        <v>0.39899999999999997</v>
      </c>
      <c r="AI295" s="109">
        <v>4.0999999999999995E-2</v>
      </c>
      <c r="AJ295" s="109"/>
      <c r="AK295" s="114">
        <f>AVERAGE(Table1422[[#This Row],[Full Time Employment_2015]:[Full Time Employment_2019]])</f>
        <v>0.13900000000000001</v>
      </c>
      <c r="AL295" s="140">
        <v>156</v>
      </c>
      <c r="AM295" s="2" t="s">
        <v>538</v>
      </c>
    </row>
    <row r="296" spans="1:39" x14ac:dyDescent="0.25">
      <c r="A296" s="56" t="s">
        <v>219</v>
      </c>
      <c r="B296" s="105">
        <v>44313</v>
      </c>
      <c r="C296" s="98">
        <v>29030</v>
      </c>
      <c r="D296" s="105">
        <v>34301</v>
      </c>
      <c r="E296" s="98">
        <v>24798</v>
      </c>
      <c r="F296" s="98"/>
      <c r="G296" s="111">
        <f>AVERAGE(Table1422[[#This Row],[IQ1_2015]:[IQ1_2019]])</f>
        <v>33110.5</v>
      </c>
      <c r="H296" s="100">
        <v>60692</v>
      </c>
      <c r="I296" s="100">
        <v>57136</v>
      </c>
      <c r="J296" s="100">
        <v>58864</v>
      </c>
      <c r="K296" s="100">
        <v>53162</v>
      </c>
      <c r="L296" s="100"/>
      <c r="M296" s="111">
        <f>AVERAGE(Table1422[[#This Row],[IQ2_2015]:[IQ2_2019]])</f>
        <v>57463.5</v>
      </c>
      <c r="N296" s="100">
        <v>81237</v>
      </c>
      <c r="O296" s="100">
        <v>74150</v>
      </c>
      <c r="P296" s="100">
        <v>84058</v>
      </c>
      <c r="Q296" s="100">
        <v>75797</v>
      </c>
      <c r="R296" s="100"/>
      <c r="S296" s="116">
        <f>AVERAGE(Table1422[[#This Row],[IQ3_2015]:[IQ3_2019]])</f>
        <v>78810.5</v>
      </c>
      <c r="T296" s="107">
        <v>0.109</v>
      </c>
      <c r="U296" s="107">
        <v>8.8000000000000009E-2</v>
      </c>
      <c r="V296" s="107">
        <v>0.45799999999999996</v>
      </c>
      <c r="W296" s="107">
        <v>2.8999999999999998E-2</v>
      </c>
      <c r="X296" s="107"/>
      <c r="Y296" s="117">
        <f>AVERAGE(Table1422[[#This Row],[SNAP_2015]:[SNAP_2019]])</f>
        <v>0.17100000000000001</v>
      </c>
      <c r="Z296" s="107">
        <v>6.7000000000000004E-2</v>
      </c>
      <c r="AA296" s="107">
        <v>6.4000000000000001E-2</v>
      </c>
      <c r="AB296" s="107">
        <v>0.29199999999999998</v>
      </c>
      <c r="AC296" s="107">
        <v>3.7000000000000005E-2</v>
      </c>
      <c r="AD296" s="107"/>
      <c r="AE296" s="115">
        <f>AVERAGE(Table1422[[#This Row],[Poverty_2015]:[Poverty_2019]])</f>
        <v>0.11499999999999999</v>
      </c>
      <c r="AF296" s="109">
        <v>0.504</v>
      </c>
      <c r="AG296" s="109">
        <v>0.53500000000000003</v>
      </c>
      <c r="AH296" s="109">
        <v>0.42700000000000005</v>
      </c>
      <c r="AI296" s="109">
        <v>0.59599999999999997</v>
      </c>
      <c r="AJ296" s="109"/>
      <c r="AK296" s="114">
        <f>AVERAGE(Table1422[[#This Row],[Full Time Employment_2015]:[Full Time Employment_2019]])</f>
        <v>0.51550000000000007</v>
      </c>
      <c r="AL296" s="100"/>
      <c r="AM296" s="2" t="s">
        <v>507</v>
      </c>
    </row>
    <row r="297" spans="1:39" x14ac:dyDescent="0.25">
      <c r="A297" s="56" t="s">
        <v>68</v>
      </c>
      <c r="B297" s="105" t="s">
        <v>206</v>
      </c>
      <c r="C297" s="98">
        <v>18700</v>
      </c>
      <c r="D297" s="105">
        <v>45096</v>
      </c>
      <c r="E297" s="98">
        <v>18833</v>
      </c>
      <c r="F297" s="98"/>
      <c r="G297" s="111">
        <f>AVERAGE(Table1422[[#This Row],[IQ1_2015]:[IQ1_2019]])</f>
        <v>27543</v>
      </c>
      <c r="H297" s="100" t="s">
        <v>206</v>
      </c>
      <c r="I297" s="100">
        <v>26500</v>
      </c>
      <c r="J297" s="100">
        <v>56875</v>
      </c>
      <c r="K297" s="100">
        <v>32750</v>
      </c>
      <c r="L297" s="100"/>
      <c r="M297" s="111">
        <f>AVERAGE(Table1422[[#This Row],[IQ2_2015]:[IQ2_2019]])</f>
        <v>38708.333333333336</v>
      </c>
      <c r="N297" s="100" t="s">
        <v>206</v>
      </c>
      <c r="O297" s="100" t="s">
        <v>184</v>
      </c>
      <c r="P297" s="100">
        <v>82500</v>
      </c>
      <c r="Q297" s="100">
        <v>67000</v>
      </c>
      <c r="R297" s="100"/>
      <c r="S297" s="116">
        <f>AVERAGE(Table1422[[#This Row],[IQ3_2015]:[IQ3_2019]])</f>
        <v>74750</v>
      </c>
      <c r="T297" s="107">
        <v>9.0999999999999998E-2</v>
      </c>
      <c r="U297" s="107">
        <v>0.222</v>
      </c>
      <c r="V297" s="107">
        <v>8.3000000000000004E-2</v>
      </c>
      <c r="W297" s="107">
        <v>0.182</v>
      </c>
      <c r="X297" s="107"/>
      <c r="Y297" s="117">
        <f>AVERAGE(Table1422[[#This Row],[SNAP_2015]:[SNAP_2019]])</f>
        <v>0.14450000000000002</v>
      </c>
      <c r="Z297" s="107">
        <v>0.03</v>
      </c>
      <c r="AA297" s="107">
        <v>3.7000000000000005E-2</v>
      </c>
      <c r="AB297" s="107">
        <v>8.3000000000000004E-2</v>
      </c>
      <c r="AC297" s="107">
        <v>0.40899999999999997</v>
      </c>
      <c r="AD297" s="107"/>
      <c r="AE297" s="115">
        <f>AVERAGE(Table1422[[#This Row],[Poverty_2015]:[Poverty_2019]])</f>
        <v>0.13974999999999999</v>
      </c>
      <c r="AF297" s="109">
        <v>0.57899999999999996</v>
      </c>
      <c r="AG297" s="109">
        <v>0.36399999999999999</v>
      </c>
      <c r="AH297" s="109">
        <v>0.22399999999999998</v>
      </c>
      <c r="AI297" s="109">
        <v>0.154</v>
      </c>
      <c r="AJ297" s="109"/>
      <c r="AK297" s="114">
        <f>AVERAGE(Table1422[[#This Row],[Full Time Employment_2015]:[Full Time Employment_2019]])</f>
        <v>0.33024999999999993</v>
      </c>
      <c r="AL297" s="100">
        <v>90</v>
      </c>
      <c r="AM297" s="2" t="s">
        <v>539</v>
      </c>
    </row>
    <row r="298" spans="1:39" x14ac:dyDescent="0.25">
      <c r="A298" s="56" t="s">
        <v>121</v>
      </c>
      <c r="B298" s="105">
        <v>11409</v>
      </c>
      <c r="C298" s="98">
        <v>22813</v>
      </c>
      <c r="D298" s="105">
        <v>30500</v>
      </c>
      <c r="E298" s="98">
        <v>37922</v>
      </c>
      <c r="F298" s="98"/>
      <c r="G298" s="111">
        <f>AVERAGE(Table1422[[#This Row],[IQ1_2015]:[IQ1_2019]])</f>
        <v>25661</v>
      </c>
      <c r="H298" s="100">
        <v>17675</v>
      </c>
      <c r="I298" s="100">
        <v>41304</v>
      </c>
      <c r="J298" s="100">
        <v>55417</v>
      </c>
      <c r="K298" s="100">
        <v>43271</v>
      </c>
      <c r="L298" s="100"/>
      <c r="M298" s="111">
        <f>AVERAGE(Table1422[[#This Row],[IQ2_2015]:[IQ2_2019]])</f>
        <v>39416.75</v>
      </c>
      <c r="N298" s="100">
        <v>18450</v>
      </c>
      <c r="O298" s="100">
        <v>74318</v>
      </c>
      <c r="P298" s="100">
        <v>68750</v>
      </c>
      <c r="Q298" s="100">
        <v>73100</v>
      </c>
      <c r="R298" s="100"/>
      <c r="S298" s="116">
        <f>AVERAGE(Table1422[[#This Row],[IQ3_2015]:[IQ3_2019]])</f>
        <v>58654.5</v>
      </c>
      <c r="T298" s="107">
        <v>0.23100000000000001</v>
      </c>
      <c r="U298" s="107">
        <v>0.22800000000000001</v>
      </c>
      <c r="V298" s="107">
        <v>0.20800000000000002</v>
      </c>
      <c r="W298" s="107" t="s">
        <v>483</v>
      </c>
      <c r="X298" s="107"/>
      <c r="Y298" s="117">
        <f>AVERAGE(Table1422[[#This Row],[SNAP_2015]:[SNAP_2019]])</f>
        <v>0.22233333333333336</v>
      </c>
      <c r="Z298" s="107">
        <v>0.17800000000000002</v>
      </c>
      <c r="AA298" s="107">
        <v>0.18600000000000003</v>
      </c>
      <c r="AB298" s="107">
        <v>8.3000000000000004E-2</v>
      </c>
      <c r="AC298" s="107" t="s">
        <v>483</v>
      </c>
      <c r="AD298" s="107"/>
      <c r="AE298" s="115">
        <f>AVERAGE(Table1422[[#This Row],[Poverty_2015]:[Poverty_2019]])</f>
        <v>0.14900000000000002</v>
      </c>
      <c r="AF298" s="109">
        <v>0.71</v>
      </c>
      <c r="AG298" s="109">
        <v>0.69700000000000006</v>
      </c>
      <c r="AH298" s="109" t="s">
        <v>483</v>
      </c>
      <c r="AI298" s="109">
        <v>0.49399999999999999</v>
      </c>
      <c r="AJ298" s="109"/>
      <c r="AK298" s="114">
        <f>AVERAGE(Table1422[[#This Row],[Full Time Employment_2015]:[Full Time Employment_2019]])</f>
        <v>0.63366666666666671</v>
      </c>
      <c r="AL298" s="100"/>
      <c r="AM298" s="2" t="s">
        <v>507</v>
      </c>
    </row>
    <row r="299" spans="1:39" x14ac:dyDescent="0.25">
      <c r="A299" s="56" t="s">
        <v>218</v>
      </c>
      <c r="B299" s="105" t="s">
        <v>206</v>
      </c>
      <c r="C299" s="98" t="s">
        <v>184</v>
      </c>
      <c r="D299" s="105" t="s">
        <v>184</v>
      </c>
      <c r="E299" s="98">
        <v>45333</v>
      </c>
      <c r="F299" s="98"/>
      <c r="G299" s="111">
        <f>AVERAGE(Table1422[[#This Row],[IQ1_2015]:[IQ1_2019]])</f>
        <v>45333</v>
      </c>
      <c r="H299" s="100" t="s">
        <v>206</v>
      </c>
      <c r="I299" s="100">
        <v>49000</v>
      </c>
      <c r="J299" s="100" t="s">
        <v>184</v>
      </c>
      <c r="K299" s="100">
        <v>51500</v>
      </c>
      <c r="L299" s="100"/>
      <c r="M299" s="111">
        <f>AVERAGE(Table1422[[#This Row],[IQ2_2015]:[IQ2_2019]])</f>
        <v>50250</v>
      </c>
      <c r="N299" s="100" t="s">
        <v>206</v>
      </c>
      <c r="O299" s="100">
        <v>76000</v>
      </c>
      <c r="P299" s="100" t="s">
        <v>184</v>
      </c>
      <c r="Q299" s="100">
        <v>72750</v>
      </c>
      <c r="R299" s="100"/>
      <c r="S299" s="116">
        <f>AVERAGE(Table1422[[#This Row],[IQ3_2015]:[IQ3_2019]])</f>
        <v>74375</v>
      </c>
      <c r="T299" s="107">
        <v>0</v>
      </c>
      <c r="U299" s="107">
        <v>8.3000000000000004E-2</v>
      </c>
      <c r="V299" s="107">
        <v>0.13</v>
      </c>
      <c r="W299" s="107">
        <v>0.4</v>
      </c>
      <c r="X299" s="107"/>
      <c r="Y299" s="117">
        <f>AVERAGE(Table1422[[#This Row],[SNAP_2015]:[SNAP_2019]])</f>
        <v>0.15325</v>
      </c>
      <c r="Z299" s="107">
        <v>0.1</v>
      </c>
      <c r="AA299" s="107">
        <v>4.2000000000000003E-2</v>
      </c>
      <c r="AB299" s="107">
        <v>0.13</v>
      </c>
      <c r="AC299" s="107">
        <v>0.26700000000000002</v>
      </c>
      <c r="AD299" s="107"/>
      <c r="AE299" s="115">
        <f>AVERAGE(Table1422[[#This Row],[Poverty_2015]:[Poverty_2019]])</f>
        <v>0.13475000000000001</v>
      </c>
      <c r="AF299" s="109">
        <v>0.48100000000000004</v>
      </c>
      <c r="AG299" s="109">
        <v>0.25700000000000001</v>
      </c>
      <c r="AH299" s="109">
        <v>0.23300000000000001</v>
      </c>
      <c r="AI299" s="109">
        <v>0.308</v>
      </c>
      <c r="AJ299" s="109"/>
      <c r="AK299" s="114">
        <f>AVERAGE(Table1422[[#This Row],[Full Time Employment_2015]:[Full Time Employment_2019]])</f>
        <v>0.31974999999999998</v>
      </c>
      <c r="AL299" s="100"/>
      <c r="AM299" s="2" t="s">
        <v>507</v>
      </c>
    </row>
    <row r="300" spans="1:39" x14ac:dyDescent="0.25">
      <c r="A300" s="56" t="s">
        <v>217</v>
      </c>
      <c r="B300" s="105">
        <v>28317</v>
      </c>
      <c r="C300" s="98">
        <v>19625</v>
      </c>
      <c r="D300" s="105">
        <v>12000</v>
      </c>
      <c r="E300" s="98">
        <v>23083</v>
      </c>
      <c r="F300" s="98"/>
      <c r="G300" s="111">
        <f>AVERAGE(Table1422[[#This Row],[IQ1_2015]:[IQ1_2019]])</f>
        <v>20756.25</v>
      </c>
      <c r="H300" s="100">
        <v>47382</v>
      </c>
      <c r="I300" s="100">
        <v>36611</v>
      </c>
      <c r="J300" s="100">
        <v>31333</v>
      </c>
      <c r="K300" s="100">
        <v>34071</v>
      </c>
      <c r="L300" s="100"/>
      <c r="M300" s="111">
        <f>AVERAGE(Table1422[[#This Row],[IQ2_2015]:[IQ2_2019]])</f>
        <v>37349.25</v>
      </c>
      <c r="N300" s="100">
        <v>71916</v>
      </c>
      <c r="O300" s="100">
        <v>49714</v>
      </c>
      <c r="P300" s="100">
        <v>56750</v>
      </c>
      <c r="Q300" s="100">
        <v>50500</v>
      </c>
      <c r="R300" s="100"/>
      <c r="S300" s="116">
        <f>AVERAGE(Table1422[[#This Row],[IQ3_2015]:[IQ3_2019]])</f>
        <v>57220</v>
      </c>
      <c r="T300" s="107">
        <v>0.33100000000000002</v>
      </c>
      <c r="U300" s="107">
        <v>0.38100000000000001</v>
      </c>
      <c r="V300" s="107">
        <v>0.08</v>
      </c>
      <c r="W300" s="107">
        <v>0.08</v>
      </c>
      <c r="X300" s="107"/>
      <c r="Y300" s="117">
        <f>AVERAGE(Table1422[[#This Row],[SNAP_2015]:[SNAP_2019]])</f>
        <v>0.21799999999999997</v>
      </c>
      <c r="Z300" s="107">
        <v>0.221</v>
      </c>
      <c r="AA300" s="107">
        <v>0.22399999999999998</v>
      </c>
      <c r="AB300" s="107">
        <v>0</v>
      </c>
      <c r="AC300" s="107">
        <v>7.2000000000000008E-2</v>
      </c>
      <c r="AD300" s="107"/>
      <c r="AE300" s="115">
        <f>AVERAGE(Table1422[[#This Row],[Poverty_2015]:[Poverty_2019]])</f>
        <v>0.12924999999999998</v>
      </c>
      <c r="AF300" s="109">
        <v>0.29600000000000004</v>
      </c>
      <c r="AG300" s="109">
        <v>0.23800000000000002</v>
      </c>
      <c r="AH300" s="109">
        <v>0.26700000000000002</v>
      </c>
      <c r="AI300" s="109">
        <v>0.24299999999999999</v>
      </c>
      <c r="AJ300" s="109"/>
      <c r="AK300" s="114">
        <f>AVERAGE(Table1422[[#This Row],[Full Time Employment_2015]:[Full Time Employment_2019]])</f>
        <v>0.26100000000000001</v>
      </c>
      <c r="AL300" s="100">
        <v>111</v>
      </c>
      <c r="AM300" s="2" t="s">
        <v>534</v>
      </c>
    </row>
    <row r="301" spans="1:39" x14ac:dyDescent="0.25">
      <c r="A301" s="56" t="s">
        <v>216</v>
      </c>
      <c r="B301" s="105">
        <v>19750</v>
      </c>
      <c r="C301" s="98">
        <v>17417</v>
      </c>
      <c r="D301" s="105">
        <v>26459</v>
      </c>
      <c r="E301" s="98">
        <v>20800</v>
      </c>
      <c r="F301" s="98"/>
      <c r="G301" s="111">
        <f>AVERAGE(Table1422[[#This Row],[IQ1_2015]:[IQ1_2019]])</f>
        <v>21106.5</v>
      </c>
      <c r="H301" s="100">
        <v>33000</v>
      </c>
      <c r="I301" s="100">
        <v>26800</v>
      </c>
      <c r="J301" s="100">
        <v>53708</v>
      </c>
      <c r="K301" s="100">
        <v>37167</v>
      </c>
      <c r="L301" s="100"/>
      <c r="M301" s="111">
        <f>AVERAGE(Table1422[[#This Row],[IQ2_2015]:[IQ2_2019]])</f>
        <v>37668.75</v>
      </c>
      <c r="N301" s="100">
        <v>80667</v>
      </c>
      <c r="O301" s="100">
        <v>41000</v>
      </c>
      <c r="P301" s="100">
        <v>85542</v>
      </c>
      <c r="Q301" s="100">
        <v>49750</v>
      </c>
      <c r="R301" s="100"/>
      <c r="S301" s="116">
        <f>AVERAGE(Table1422[[#This Row],[IQ3_2015]:[IQ3_2019]])</f>
        <v>64239.75</v>
      </c>
      <c r="T301" s="107">
        <v>0.52500000000000002</v>
      </c>
      <c r="U301" s="107">
        <v>0.51500000000000001</v>
      </c>
      <c r="V301" s="107">
        <v>0.433</v>
      </c>
      <c r="W301" s="107">
        <v>0.27800000000000002</v>
      </c>
      <c r="X301" s="107"/>
      <c r="Y301" s="117">
        <f>AVERAGE(Table1422[[#This Row],[SNAP_2015]:[SNAP_2019]])</f>
        <v>0.43775000000000003</v>
      </c>
      <c r="Z301" s="107">
        <v>0.374</v>
      </c>
      <c r="AA301" s="107">
        <v>0.36399999999999999</v>
      </c>
      <c r="AB301" s="107">
        <v>0.24</v>
      </c>
      <c r="AC301" s="107">
        <v>5.5999999999999994E-2</v>
      </c>
      <c r="AD301" s="107"/>
      <c r="AE301" s="115">
        <f>AVERAGE(Table1422[[#This Row],[Poverty_2015]:[Poverty_2019]])</f>
        <v>0.25850000000000001</v>
      </c>
      <c r="AF301" s="109">
        <v>0.33899999999999997</v>
      </c>
      <c r="AG301" s="109">
        <v>0.27200000000000002</v>
      </c>
      <c r="AH301" s="109">
        <v>0.60499999999999998</v>
      </c>
      <c r="AI301" s="109">
        <v>0.26300000000000001</v>
      </c>
      <c r="AJ301" s="109"/>
      <c r="AK301" s="114">
        <f>AVERAGE(Table1422[[#This Row],[Full Time Employment_2015]:[Full Time Employment_2019]])</f>
        <v>0.36975000000000002</v>
      </c>
      <c r="AL301" s="100">
        <v>162.5</v>
      </c>
      <c r="AM301" s="2" t="s">
        <v>536</v>
      </c>
    </row>
    <row r="302" spans="1:39" x14ac:dyDescent="0.25">
      <c r="A302" s="56" t="s">
        <v>215</v>
      </c>
      <c r="B302" s="105">
        <v>23875</v>
      </c>
      <c r="C302" s="98">
        <v>27250</v>
      </c>
      <c r="D302" s="105">
        <v>18250</v>
      </c>
      <c r="E302" s="98">
        <v>25917</v>
      </c>
      <c r="F302" s="98"/>
      <c r="G302" s="111">
        <f>AVERAGE(Table1422[[#This Row],[IQ1_2015]:[IQ1_2019]])</f>
        <v>23823</v>
      </c>
      <c r="H302" s="100">
        <v>42385</v>
      </c>
      <c r="I302" s="100">
        <v>46500</v>
      </c>
      <c r="J302" s="100">
        <v>25500</v>
      </c>
      <c r="K302" s="100">
        <v>48667</v>
      </c>
      <c r="L302" s="100"/>
      <c r="M302" s="111">
        <f>AVERAGE(Table1422[[#This Row],[IQ2_2015]:[IQ2_2019]])</f>
        <v>40763</v>
      </c>
      <c r="N302" s="100">
        <v>71870</v>
      </c>
      <c r="O302" s="100">
        <v>71929</v>
      </c>
      <c r="P302" s="100">
        <v>63500</v>
      </c>
      <c r="Q302" s="100">
        <v>69125</v>
      </c>
      <c r="R302" s="100"/>
      <c r="S302" s="116">
        <f>AVERAGE(Table1422[[#This Row],[IQ3_2015]:[IQ3_2019]])</f>
        <v>69106</v>
      </c>
      <c r="T302" s="107">
        <v>0.19899999999999998</v>
      </c>
      <c r="U302" s="107">
        <v>0.16899999999999998</v>
      </c>
      <c r="V302" s="107">
        <v>0.52400000000000002</v>
      </c>
      <c r="W302" s="107">
        <v>0.16600000000000001</v>
      </c>
      <c r="X302" s="107"/>
      <c r="Y302" s="117">
        <f>AVERAGE(Table1422[[#This Row],[SNAP_2015]:[SNAP_2019]])</f>
        <v>0.26450000000000001</v>
      </c>
      <c r="Z302" s="107">
        <v>0.16800000000000001</v>
      </c>
      <c r="AA302" s="107">
        <v>0.17499999999999999</v>
      </c>
      <c r="AB302" s="107">
        <v>0.26200000000000001</v>
      </c>
      <c r="AC302" s="107">
        <v>2.7000000000000003E-2</v>
      </c>
      <c r="AD302" s="107"/>
      <c r="AE302" s="115">
        <f>AVERAGE(Table1422[[#This Row],[Poverty_2015]:[Poverty_2019]])</f>
        <v>0.158</v>
      </c>
      <c r="AF302" s="109">
        <v>0.63500000000000001</v>
      </c>
      <c r="AG302" s="109">
        <v>0.66299999999999992</v>
      </c>
      <c r="AH302" s="109">
        <v>0.84599999999999997</v>
      </c>
      <c r="AI302" s="109">
        <v>0.6409999999999999</v>
      </c>
      <c r="AJ302" s="109"/>
      <c r="AK302" s="114">
        <f>AVERAGE(Table1422[[#This Row],[Full Time Employment_2015]:[Full Time Employment_2019]])</f>
        <v>0.69625000000000004</v>
      </c>
      <c r="AL302" s="100"/>
      <c r="AM302" s="2" t="s">
        <v>534</v>
      </c>
    </row>
    <row r="303" spans="1:39" x14ac:dyDescent="0.25">
      <c r="A303" s="56" t="s">
        <v>214</v>
      </c>
      <c r="B303" s="105">
        <v>18333</v>
      </c>
      <c r="C303" s="98" t="s">
        <v>184</v>
      </c>
      <c r="D303" s="105">
        <v>34200</v>
      </c>
      <c r="E303" s="98">
        <v>11000</v>
      </c>
      <c r="F303" s="98"/>
      <c r="G303" s="111">
        <f>AVERAGE(Table1422[[#This Row],[IQ1_2015]:[IQ1_2019]])</f>
        <v>21177.666666666668</v>
      </c>
      <c r="H303" s="100">
        <v>34000</v>
      </c>
      <c r="I303" s="100">
        <v>33000</v>
      </c>
      <c r="J303" s="100">
        <v>44704</v>
      </c>
      <c r="K303" s="100">
        <v>32786</v>
      </c>
      <c r="L303" s="100"/>
      <c r="M303" s="111">
        <f>AVERAGE(Table1422[[#This Row],[IQ2_2015]:[IQ2_2019]])</f>
        <v>36122.5</v>
      </c>
      <c r="N303" s="100">
        <v>46000</v>
      </c>
      <c r="O303" s="100">
        <v>45167</v>
      </c>
      <c r="P303" s="100">
        <v>74538</v>
      </c>
      <c r="Q303" s="100">
        <v>46000</v>
      </c>
      <c r="R303" s="100"/>
      <c r="S303" s="116">
        <f>AVERAGE(Table1422[[#This Row],[IQ3_2015]:[IQ3_2019]])</f>
        <v>52926.25</v>
      </c>
      <c r="T303" s="107">
        <v>0.51200000000000001</v>
      </c>
      <c r="U303" s="107">
        <v>0.53500000000000003</v>
      </c>
      <c r="V303" s="107">
        <v>0.13300000000000001</v>
      </c>
      <c r="W303" s="107">
        <v>0.56299999999999994</v>
      </c>
      <c r="X303" s="107"/>
      <c r="Y303" s="117">
        <f>AVERAGE(Table1422[[#This Row],[SNAP_2015]:[SNAP_2019]])</f>
        <v>0.43575000000000003</v>
      </c>
      <c r="Z303" s="107">
        <v>0.312</v>
      </c>
      <c r="AA303" s="107">
        <v>0.36399999999999999</v>
      </c>
      <c r="AB303" s="107">
        <v>0.16</v>
      </c>
      <c r="AC303" s="107">
        <v>0.39299999999999996</v>
      </c>
      <c r="AD303" s="107"/>
      <c r="AE303" s="115">
        <f>AVERAGE(Table1422[[#This Row],[Poverty_2015]:[Poverty_2019]])</f>
        <v>0.30724999999999997</v>
      </c>
      <c r="AF303" s="109">
        <v>0.314</v>
      </c>
      <c r="AG303" s="109">
        <v>0.30399999999999999</v>
      </c>
      <c r="AH303" s="109">
        <v>0</v>
      </c>
      <c r="AI303" s="109">
        <v>0.26</v>
      </c>
      <c r="AJ303" s="109"/>
      <c r="AK303" s="114">
        <f>AVERAGE(Table1422[[#This Row],[Full Time Employment_2015]:[Full Time Employment_2019]])</f>
        <v>0.2195</v>
      </c>
      <c r="AL303" s="100"/>
      <c r="AM303" s="2" t="s">
        <v>507</v>
      </c>
    </row>
    <row r="304" spans="1:39" x14ac:dyDescent="0.25">
      <c r="A304" s="56" t="s">
        <v>139</v>
      </c>
      <c r="B304" s="105">
        <v>51114</v>
      </c>
      <c r="C304" s="98">
        <v>46242</v>
      </c>
      <c r="D304" s="105">
        <v>11333</v>
      </c>
      <c r="E304" s="98">
        <v>42115</v>
      </c>
      <c r="F304" s="98"/>
      <c r="G304" s="111">
        <f>AVERAGE(Table1422[[#This Row],[IQ1_2015]:[IQ1_2019]])</f>
        <v>37701</v>
      </c>
      <c r="H304" s="100">
        <v>72524</v>
      </c>
      <c r="I304" s="100">
        <v>73104</v>
      </c>
      <c r="J304" s="100">
        <v>33643</v>
      </c>
      <c r="K304" s="100">
        <v>77500</v>
      </c>
      <c r="L304" s="100"/>
      <c r="M304" s="111">
        <f>AVERAGE(Table1422[[#This Row],[IQ2_2015]:[IQ2_2019]])</f>
        <v>64192.75</v>
      </c>
      <c r="N304" s="100">
        <v>98313</v>
      </c>
      <c r="O304" s="100">
        <v>98500</v>
      </c>
      <c r="P304" s="100">
        <v>44250</v>
      </c>
      <c r="Q304" s="100">
        <v>108317</v>
      </c>
      <c r="R304" s="100"/>
      <c r="S304" s="116">
        <f>AVERAGE(Table1422[[#This Row],[IQ3_2015]:[IQ3_2019]])</f>
        <v>87345</v>
      </c>
      <c r="T304" s="107">
        <v>5.7000000000000002E-2</v>
      </c>
      <c r="U304" s="107">
        <v>5.7000000000000002E-2</v>
      </c>
      <c r="V304" s="107">
        <v>0.504</v>
      </c>
      <c r="W304" s="107">
        <v>5.2999999999999999E-2</v>
      </c>
      <c r="X304" s="107"/>
      <c r="Y304" s="117">
        <f>AVERAGE(Table1422[[#This Row],[SNAP_2015]:[SNAP_2019]])</f>
        <v>0.16775000000000001</v>
      </c>
      <c r="Z304" s="107">
        <v>1.9E-2</v>
      </c>
      <c r="AA304" s="107">
        <v>2.2000000000000002E-2</v>
      </c>
      <c r="AB304" s="107">
        <v>0.35799999999999998</v>
      </c>
      <c r="AC304" s="107">
        <v>1.8000000000000002E-2</v>
      </c>
      <c r="AD304" s="107"/>
      <c r="AE304" s="115">
        <f>AVERAGE(Table1422[[#This Row],[Poverty_2015]:[Poverty_2019]])</f>
        <v>0.10425</v>
      </c>
      <c r="AF304" s="109">
        <v>0.67400000000000004</v>
      </c>
      <c r="AG304" s="109">
        <v>0.621</v>
      </c>
      <c r="AH304" s="109">
        <v>0.28699999999999998</v>
      </c>
      <c r="AI304" s="109">
        <v>0.64800000000000002</v>
      </c>
      <c r="AJ304" s="109"/>
      <c r="AK304" s="114">
        <f>AVERAGE(Table1422[[#This Row],[Full Time Employment_2015]:[Full Time Employment_2019]])</f>
        <v>0.5575</v>
      </c>
      <c r="AL304" s="100"/>
      <c r="AM304" s="2" t="s">
        <v>507</v>
      </c>
    </row>
    <row r="305" spans="1:39" x14ac:dyDescent="0.25">
      <c r="A305" s="56" t="s">
        <v>108</v>
      </c>
      <c r="B305" s="105">
        <v>27318</v>
      </c>
      <c r="C305" s="98">
        <v>30297</v>
      </c>
      <c r="D305" s="105">
        <v>43095</v>
      </c>
      <c r="E305" s="98">
        <v>29117</v>
      </c>
      <c r="F305" s="98"/>
      <c r="G305" s="111">
        <f>AVERAGE(Table1422[[#This Row],[IQ1_2015]:[IQ1_2019]])</f>
        <v>32456.75</v>
      </c>
      <c r="H305" s="100">
        <v>60329</v>
      </c>
      <c r="I305" s="100">
        <v>62814</v>
      </c>
      <c r="J305" s="100">
        <v>76201</v>
      </c>
      <c r="K305" s="100">
        <v>67044</v>
      </c>
      <c r="L305" s="100"/>
      <c r="M305" s="111">
        <f>AVERAGE(Table1422[[#This Row],[IQ2_2015]:[IQ2_2019]])</f>
        <v>66597</v>
      </c>
      <c r="N305" s="100">
        <v>86645</v>
      </c>
      <c r="O305" s="100">
        <v>88414</v>
      </c>
      <c r="P305" s="100">
        <v>104318</v>
      </c>
      <c r="Q305" s="100">
        <v>99528</v>
      </c>
      <c r="R305" s="100"/>
      <c r="S305" s="116">
        <f>AVERAGE(Table1422[[#This Row],[IQ3_2015]:[IQ3_2019]])</f>
        <v>94726.25</v>
      </c>
      <c r="T305" s="107">
        <v>4.7E-2</v>
      </c>
      <c r="U305" s="107">
        <v>0.04</v>
      </c>
      <c r="V305" s="107">
        <v>5.7999999999999996E-2</v>
      </c>
      <c r="W305" s="107">
        <v>4.8000000000000001E-2</v>
      </c>
      <c r="X305" s="107"/>
      <c r="Y305" s="117">
        <f>AVERAGE(Table1422[[#This Row],[SNAP_2015]:[SNAP_2019]])</f>
        <v>4.8250000000000001E-2</v>
      </c>
      <c r="Z305" s="107">
        <v>0.13300000000000001</v>
      </c>
      <c r="AA305" s="107">
        <v>0.114</v>
      </c>
      <c r="AB305" s="107">
        <v>2.4E-2</v>
      </c>
      <c r="AC305" s="107">
        <v>0.113</v>
      </c>
      <c r="AD305" s="107"/>
      <c r="AE305" s="115">
        <f>AVERAGE(Table1422[[#This Row],[Poverty_2015]:[Poverty_2019]])</f>
        <v>9.6000000000000002E-2</v>
      </c>
      <c r="AF305" s="109">
        <v>0.51600000000000001</v>
      </c>
      <c r="AG305" s="109">
        <v>0.49700000000000005</v>
      </c>
      <c r="AH305" s="109">
        <v>0.7</v>
      </c>
      <c r="AI305" s="109">
        <v>0.505</v>
      </c>
      <c r="AJ305" s="109"/>
      <c r="AK305" s="114">
        <f>AVERAGE(Table1422[[#This Row],[Full Time Employment_2015]:[Full Time Employment_2019]])</f>
        <v>0.55449999999999999</v>
      </c>
      <c r="AL305" s="100"/>
      <c r="AM305" s="2" t="s">
        <v>507</v>
      </c>
    </row>
    <row r="306" spans="1:39" x14ac:dyDescent="0.25">
      <c r="A306" s="56" t="s">
        <v>213</v>
      </c>
      <c r="B306" s="105" t="s">
        <v>206</v>
      </c>
      <c r="C306" s="98" t="s">
        <v>184</v>
      </c>
      <c r="D306" s="105">
        <v>30532</v>
      </c>
      <c r="E306" s="99">
        <v>2500</v>
      </c>
      <c r="F306" s="99"/>
      <c r="G306" s="111">
        <f>AVERAGE(Table1422[[#This Row],[IQ1_2015]:[IQ1_2019]])</f>
        <v>16516</v>
      </c>
      <c r="H306" s="106" t="s">
        <v>206</v>
      </c>
      <c r="I306" s="100" t="s">
        <v>184</v>
      </c>
      <c r="J306" s="106">
        <v>65599</v>
      </c>
      <c r="K306" s="100">
        <v>5667</v>
      </c>
      <c r="L306" s="100"/>
      <c r="M306" s="111">
        <f>AVERAGE(Table1422[[#This Row],[IQ2_2015]:[IQ2_2019]])</f>
        <v>35633</v>
      </c>
      <c r="N306" s="100" t="s">
        <v>206</v>
      </c>
      <c r="O306" s="100" t="s">
        <v>184</v>
      </c>
      <c r="P306" s="100">
        <v>97917</v>
      </c>
      <c r="Q306" s="100">
        <v>6833</v>
      </c>
      <c r="R306" s="100"/>
      <c r="S306" s="116">
        <f>AVERAGE(Table1422[[#This Row],[IQ3_2015]:[IQ3_2019]])</f>
        <v>52375</v>
      </c>
      <c r="T306" s="107">
        <v>0.66700000000000004</v>
      </c>
      <c r="U306" s="107">
        <v>0.83299999999999996</v>
      </c>
      <c r="V306" s="107">
        <v>3.3000000000000002E-2</v>
      </c>
      <c r="W306" s="107">
        <v>0.71400000000000008</v>
      </c>
      <c r="X306" s="107"/>
      <c r="Y306" s="117">
        <f>AVERAGE(Table1422[[#This Row],[SNAP_2015]:[SNAP_2019]])</f>
        <v>0.56174999999999997</v>
      </c>
      <c r="Z306" s="107">
        <v>0.66700000000000004</v>
      </c>
      <c r="AA306" s="107">
        <v>0.83299999999999996</v>
      </c>
      <c r="AB306" s="107">
        <v>0.10800000000000001</v>
      </c>
      <c r="AC306" s="107">
        <v>0.71400000000000008</v>
      </c>
      <c r="AD306" s="107"/>
      <c r="AE306" s="115">
        <f>AVERAGE(Table1422[[#This Row],[Poverty_2015]:[Poverty_2019]])</f>
        <v>0.58050000000000002</v>
      </c>
      <c r="AF306" s="109">
        <v>0</v>
      </c>
      <c r="AG306" s="109">
        <v>0</v>
      </c>
      <c r="AH306" s="109">
        <v>3.4000000000000002E-2</v>
      </c>
      <c r="AI306" s="109" t="s">
        <v>483</v>
      </c>
      <c r="AJ306" s="109"/>
      <c r="AK306" s="114">
        <f>AVERAGE(Table1422[[#This Row],[Full Time Employment_2015]:[Full Time Employment_2019]])</f>
        <v>1.1333333333333334E-2</v>
      </c>
      <c r="AL306" s="100"/>
      <c r="AM306" s="2" t="s">
        <v>507</v>
      </c>
    </row>
    <row r="307" spans="1:39" x14ac:dyDescent="0.25">
      <c r="A307" s="56" t="s">
        <v>39</v>
      </c>
      <c r="B307" s="105" t="s">
        <v>206</v>
      </c>
      <c r="C307" s="98">
        <v>15500</v>
      </c>
      <c r="D307" s="105" t="s">
        <v>212</v>
      </c>
      <c r="E307" s="98">
        <v>21250</v>
      </c>
      <c r="F307" s="98"/>
      <c r="G307" s="111">
        <f>AVERAGE(Table1422[[#This Row],[IQ1_2015]:[IQ1_2019]])</f>
        <v>18375</v>
      </c>
      <c r="H307" s="100" t="s">
        <v>206</v>
      </c>
      <c r="I307" s="100">
        <v>19750</v>
      </c>
      <c r="J307" s="100">
        <v>5500</v>
      </c>
      <c r="K307" s="100">
        <v>38750</v>
      </c>
      <c r="L307" s="100"/>
      <c r="M307" s="111">
        <f>AVERAGE(Table1422[[#This Row],[IQ2_2015]:[IQ2_2019]])</f>
        <v>21333.333333333332</v>
      </c>
      <c r="N307" s="100" t="s">
        <v>206</v>
      </c>
      <c r="O307" s="100">
        <v>44000</v>
      </c>
      <c r="P307" s="100">
        <v>7000</v>
      </c>
      <c r="Q307" s="100">
        <v>53750</v>
      </c>
      <c r="R307" s="100"/>
      <c r="S307" s="116">
        <f>AVERAGE(Table1422[[#This Row],[IQ3_2015]:[IQ3_2019]])</f>
        <v>34916.666666666664</v>
      </c>
      <c r="T307" s="107">
        <v>0.43799999999999994</v>
      </c>
      <c r="U307" s="107">
        <v>0.35299999999999998</v>
      </c>
      <c r="V307" s="107">
        <v>0.66700000000000004</v>
      </c>
      <c r="W307" s="107">
        <v>0.2</v>
      </c>
      <c r="X307" s="107"/>
      <c r="Y307" s="117">
        <f>AVERAGE(Table1422[[#This Row],[SNAP_2015]:[SNAP_2019]])</f>
        <v>0.41449999999999998</v>
      </c>
      <c r="Z307" s="107">
        <v>0.56299999999999994</v>
      </c>
      <c r="AA307" s="107">
        <v>0.52900000000000003</v>
      </c>
      <c r="AB307" s="107">
        <v>0.66700000000000004</v>
      </c>
      <c r="AC307" s="107">
        <v>0.5</v>
      </c>
      <c r="AD307" s="107"/>
      <c r="AE307" s="115">
        <f>AVERAGE(Table1422[[#This Row],[Poverty_2015]:[Poverty_2019]])</f>
        <v>0.56475000000000009</v>
      </c>
      <c r="AF307" s="109">
        <v>0</v>
      </c>
      <c r="AG307" s="109">
        <v>0</v>
      </c>
      <c r="AH307" s="109">
        <v>0.35100000000000003</v>
      </c>
      <c r="AI307" s="109">
        <v>0.111</v>
      </c>
      <c r="AJ307" s="109"/>
      <c r="AK307" s="114">
        <f>AVERAGE(Table1422[[#This Row],[Full Time Employment_2015]:[Full Time Employment_2019]])</f>
        <v>0.11550000000000001</v>
      </c>
      <c r="AL307" s="100"/>
      <c r="AM307" s="2" t="s">
        <v>507</v>
      </c>
    </row>
    <row r="308" spans="1:39" x14ac:dyDescent="0.25">
      <c r="A308" s="56" t="s">
        <v>211</v>
      </c>
      <c r="B308" s="105" t="s">
        <v>184</v>
      </c>
      <c r="C308" s="98" t="s">
        <v>184</v>
      </c>
      <c r="D308" s="105">
        <v>13750</v>
      </c>
      <c r="E308" s="98" t="s">
        <v>184</v>
      </c>
      <c r="F308" s="98"/>
      <c r="G308" s="111">
        <f>AVERAGE(Table1422[[#This Row],[IQ1_2015]:[IQ1_2019]])</f>
        <v>13750</v>
      </c>
      <c r="H308" s="100" t="s">
        <v>184</v>
      </c>
      <c r="I308" s="100" t="s">
        <v>184</v>
      </c>
      <c r="J308" s="100">
        <v>35000</v>
      </c>
      <c r="K308" s="100" t="s">
        <v>184</v>
      </c>
      <c r="L308" s="100"/>
      <c r="M308" s="111">
        <f>AVERAGE(Table1422[[#This Row],[IQ2_2015]:[IQ2_2019]])</f>
        <v>35000</v>
      </c>
      <c r="N308" s="100" t="s">
        <v>184</v>
      </c>
      <c r="O308" s="100">
        <v>170711</v>
      </c>
      <c r="P308" s="100">
        <v>51250</v>
      </c>
      <c r="Q308" s="100" t="s">
        <v>184</v>
      </c>
      <c r="R308" s="100"/>
      <c r="S308" s="116">
        <f>AVERAGE(Table1422[[#This Row],[IQ3_2015]:[IQ3_2019]])</f>
        <v>110980.5</v>
      </c>
      <c r="T308" s="107">
        <v>0</v>
      </c>
      <c r="U308" s="107">
        <v>0</v>
      </c>
      <c r="V308" s="107">
        <v>0.4</v>
      </c>
      <c r="W308" s="107">
        <v>0</v>
      </c>
      <c r="X308" s="107"/>
      <c r="Y308" s="117">
        <f>AVERAGE(Table1422[[#This Row],[SNAP_2015]:[SNAP_2019]])</f>
        <v>0.1</v>
      </c>
      <c r="Z308" s="107">
        <v>0</v>
      </c>
      <c r="AA308" s="107">
        <v>0</v>
      </c>
      <c r="AB308" s="107">
        <v>0.5</v>
      </c>
      <c r="AC308" s="107">
        <v>0</v>
      </c>
      <c r="AD308" s="107"/>
      <c r="AE308" s="115">
        <f>AVERAGE(Table1422[[#This Row],[Poverty_2015]:[Poverty_2019]])</f>
        <v>0.125</v>
      </c>
      <c r="AF308" s="109">
        <v>0.6</v>
      </c>
      <c r="AG308" s="109">
        <v>0.88700000000000001</v>
      </c>
      <c r="AH308" s="109">
        <v>0.37</v>
      </c>
      <c r="AI308" s="109">
        <v>1</v>
      </c>
      <c r="AJ308" s="109"/>
      <c r="AK308" s="114">
        <f>AVERAGE(Table1422[[#This Row],[Full Time Employment_2015]:[Full Time Employment_2019]])</f>
        <v>0.71425000000000005</v>
      </c>
      <c r="AL308" s="100"/>
      <c r="AM308" s="2" t="s">
        <v>507</v>
      </c>
    </row>
    <row r="309" spans="1:39" x14ac:dyDescent="0.25">
      <c r="A309" s="56" t="s">
        <v>210</v>
      </c>
      <c r="B309" s="105" t="s">
        <v>184</v>
      </c>
      <c r="C309" s="98" t="s">
        <v>184</v>
      </c>
      <c r="D309" s="105" t="s">
        <v>184</v>
      </c>
      <c r="E309" s="98" t="s">
        <v>184</v>
      </c>
      <c r="F309" s="98"/>
      <c r="G309" s="111" t="e">
        <f>AVERAGE(Table1422[[#This Row],[IQ1_2015]:[IQ1_2019]])</f>
        <v>#DIV/0!</v>
      </c>
      <c r="H309" s="100" t="s">
        <v>184</v>
      </c>
      <c r="I309" s="100" t="s">
        <v>184</v>
      </c>
      <c r="J309" s="100" t="s">
        <v>184</v>
      </c>
      <c r="K309" s="100" t="s">
        <v>184</v>
      </c>
      <c r="L309" s="100"/>
      <c r="M309" s="111" t="e">
        <f>AVERAGE(Table1422[[#This Row],[IQ2_2015]:[IQ2_2019]])</f>
        <v>#DIV/0!</v>
      </c>
      <c r="N309" s="100" t="s">
        <v>184</v>
      </c>
      <c r="O309" s="100" t="s">
        <v>184</v>
      </c>
      <c r="P309" s="100" t="s">
        <v>184</v>
      </c>
      <c r="Q309" s="100" t="s">
        <v>184</v>
      </c>
      <c r="R309" s="100"/>
      <c r="S309" s="116" t="e">
        <f>AVERAGE(Table1422[[#This Row],[IQ3_2015]:[IQ3_2019]])</f>
        <v>#DIV/0!</v>
      </c>
      <c r="T309" s="107" t="s">
        <v>483</v>
      </c>
      <c r="U309" s="107" t="s">
        <v>483</v>
      </c>
      <c r="V309" s="107">
        <v>0</v>
      </c>
      <c r="W309" s="107" t="s">
        <v>483</v>
      </c>
      <c r="X309" s="107"/>
      <c r="Y309" s="117">
        <f>AVERAGE(Table1422[[#This Row],[SNAP_2015]:[SNAP_2019]])</f>
        <v>0</v>
      </c>
      <c r="Z309" s="107" t="s">
        <v>483</v>
      </c>
      <c r="AA309" s="107" t="s">
        <v>483</v>
      </c>
      <c r="AB309" s="107">
        <v>0</v>
      </c>
      <c r="AC309" s="107" t="s">
        <v>483</v>
      </c>
      <c r="AD309" s="107"/>
      <c r="AE309" s="115">
        <f>AVERAGE(Table1422[[#This Row],[Poverty_2015]:[Poverty_2019]])</f>
        <v>0</v>
      </c>
      <c r="AF309" s="109" t="s">
        <v>483</v>
      </c>
      <c r="AG309" s="109" t="s">
        <v>483</v>
      </c>
      <c r="AH309" s="109">
        <v>0.214</v>
      </c>
      <c r="AI309" s="109" t="s">
        <v>483</v>
      </c>
      <c r="AJ309" s="109"/>
      <c r="AK309" s="114">
        <f>AVERAGE(Table1422[[#This Row],[Full Time Employment_2015]:[Full Time Employment_2019]])</f>
        <v>0.214</v>
      </c>
      <c r="AL309" s="100"/>
      <c r="AM309" s="2" t="s">
        <v>507</v>
      </c>
    </row>
    <row r="310" spans="1:39" x14ac:dyDescent="0.25">
      <c r="A310" s="56" t="s">
        <v>62</v>
      </c>
      <c r="B310" s="105">
        <v>17452</v>
      </c>
      <c r="C310" s="98">
        <v>17281</v>
      </c>
      <c r="D310" s="105" t="s">
        <v>184</v>
      </c>
      <c r="E310" s="98">
        <v>18806</v>
      </c>
      <c r="F310" s="98"/>
      <c r="G310" s="111">
        <f>AVERAGE(Table1422[[#This Row],[IQ1_2015]:[IQ1_2019]])</f>
        <v>17846.333333333332</v>
      </c>
      <c r="H310" s="100">
        <v>41940</v>
      </c>
      <c r="I310" s="100">
        <v>40360</v>
      </c>
      <c r="J310" s="100" t="s">
        <v>184</v>
      </c>
      <c r="K310" s="100">
        <v>42771</v>
      </c>
      <c r="L310" s="100"/>
      <c r="M310" s="111">
        <f>AVERAGE(Table1422[[#This Row],[IQ2_2015]:[IQ2_2019]])</f>
        <v>41690.333333333336</v>
      </c>
      <c r="N310" s="100">
        <v>60290</v>
      </c>
      <c r="O310" s="100">
        <v>59083</v>
      </c>
      <c r="P310" s="100" t="s">
        <v>184</v>
      </c>
      <c r="Q310" s="100">
        <v>55800</v>
      </c>
      <c r="R310" s="100"/>
      <c r="S310" s="116">
        <f>AVERAGE(Table1422[[#This Row],[IQ3_2015]:[IQ3_2019]])</f>
        <v>58391</v>
      </c>
      <c r="T310" s="107">
        <v>8.3000000000000004E-2</v>
      </c>
      <c r="U310" s="107">
        <v>7.8E-2</v>
      </c>
      <c r="V310" s="107" t="s">
        <v>483</v>
      </c>
      <c r="W310" s="107">
        <v>8.8000000000000009E-2</v>
      </c>
      <c r="X310" s="107"/>
      <c r="Y310" s="117">
        <f>AVERAGE(Table1422[[#This Row],[SNAP_2015]:[SNAP_2019]])</f>
        <v>8.3000000000000004E-2</v>
      </c>
      <c r="Z310" s="107">
        <v>9.3000000000000013E-2</v>
      </c>
      <c r="AA310" s="107">
        <v>9.5000000000000001E-2</v>
      </c>
      <c r="AB310" s="107" t="s">
        <v>483</v>
      </c>
      <c r="AC310" s="107">
        <v>0.151</v>
      </c>
      <c r="AD310" s="107"/>
      <c r="AE310" s="115">
        <f>AVERAGE(Table1422[[#This Row],[Poverty_2015]:[Poverty_2019]])</f>
        <v>0.11299999999999999</v>
      </c>
      <c r="AF310" s="109">
        <v>0.56000000000000005</v>
      </c>
      <c r="AG310" s="109">
        <v>0.52100000000000002</v>
      </c>
      <c r="AH310" s="109">
        <v>0.24600000000000002</v>
      </c>
      <c r="AI310" s="109">
        <v>0.45399999999999996</v>
      </c>
      <c r="AJ310" s="109"/>
      <c r="AK310" s="114">
        <f>AVERAGE(Table1422[[#This Row],[Full Time Employment_2015]:[Full Time Employment_2019]])</f>
        <v>0.44524999999999998</v>
      </c>
      <c r="AL310" s="100"/>
      <c r="AM310" s="2" t="s">
        <v>507</v>
      </c>
    </row>
    <row r="311" spans="1:39" x14ac:dyDescent="0.25">
      <c r="A311" s="56" t="s">
        <v>66</v>
      </c>
      <c r="B311" s="105">
        <v>17038</v>
      </c>
      <c r="C311" s="98">
        <v>17306</v>
      </c>
      <c r="D311" s="105">
        <v>17233</v>
      </c>
      <c r="E311" s="98">
        <v>19333</v>
      </c>
      <c r="F311" s="98"/>
      <c r="G311" s="111">
        <f>AVERAGE(Table1422[[#This Row],[IQ1_2015]:[IQ1_2019]])</f>
        <v>17727.5</v>
      </c>
      <c r="H311" s="100">
        <v>26468</v>
      </c>
      <c r="I311" s="100">
        <v>30900</v>
      </c>
      <c r="J311" s="100">
        <v>42056</v>
      </c>
      <c r="K311" s="100">
        <v>33214</v>
      </c>
      <c r="L311" s="100"/>
      <c r="M311" s="111">
        <f>AVERAGE(Table1422[[#This Row],[IQ2_2015]:[IQ2_2019]])</f>
        <v>33159.5</v>
      </c>
      <c r="N311" s="100">
        <v>47464</v>
      </c>
      <c r="O311" s="100">
        <v>52333</v>
      </c>
      <c r="P311" s="100">
        <v>53895</v>
      </c>
      <c r="Q311" s="100">
        <v>57763</v>
      </c>
      <c r="R311" s="100"/>
      <c r="S311" s="116">
        <f>AVERAGE(Table1422[[#This Row],[IQ3_2015]:[IQ3_2019]])</f>
        <v>52863.75</v>
      </c>
      <c r="T311" s="107">
        <v>0.22</v>
      </c>
      <c r="U311" s="107">
        <v>0.21899999999999997</v>
      </c>
      <c r="V311" s="107">
        <v>8.5999999999999993E-2</v>
      </c>
      <c r="W311" s="107">
        <v>0.22899999999999998</v>
      </c>
      <c r="X311" s="107"/>
      <c r="Y311" s="117">
        <f>AVERAGE(Table1422[[#This Row],[SNAP_2015]:[SNAP_2019]])</f>
        <v>0.18849999999999997</v>
      </c>
      <c r="Z311" s="107">
        <v>0.223</v>
      </c>
      <c r="AA311" s="107">
        <v>0.19</v>
      </c>
      <c r="AB311" s="107">
        <v>0.14499999999999999</v>
      </c>
      <c r="AC311" s="107">
        <v>0.17300000000000001</v>
      </c>
      <c r="AD311" s="107"/>
      <c r="AE311" s="115">
        <f>AVERAGE(Table1422[[#This Row],[Poverty_2015]:[Poverty_2019]])</f>
        <v>0.18275000000000002</v>
      </c>
      <c r="AF311" s="109">
        <v>0.28399999999999997</v>
      </c>
      <c r="AG311" s="109">
        <v>0.31900000000000001</v>
      </c>
      <c r="AH311" s="109">
        <v>0.33299999999999996</v>
      </c>
      <c r="AI311" s="109">
        <v>0.41</v>
      </c>
      <c r="AJ311" s="109"/>
      <c r="AK311" s="114">
        <f>AVERAGE(Table1422[[#This Row],[Full Time Employment_2015]:[Full Time Employment_2019]])</f>
        <v>0.33649999999999997</v>
      </c>
      <c r="AL311" s="100"/>
      <c r="AM311" s="2" t="s">
        <v>507</v>
      </c>
    </row>
    <row r="312" spans="1:39" x14ac:dyDescent="0.25">
      <c r="A312" s="56" t="s">
        <v>24</v>
      </c>
      <c r="B312" s="105" t="s">
        <v>206</v>
      </c>
      <c r="C312" s="98">
        <v>15125</v>
      </c>
      <c r="D312" s="105">
        <v>18206</v>
      </c>
      <c r="E312" s="98">
        <v>4750</v>
      </c>
      <c r="F312" s="98"/>
      <c r="G312" s="111">
        <f>AVERAGE(Table1422[[#This Row],[IQ1_2015]:[IQ1_2019]])</f>
        <v>12693.666666666666</v>
      </c>
      <c r="H312" s="100" t="s">
        <v>206</v>
      </c>
      <c r="I312" s="100">
        <v>18000</v>
      </c>
      <c r="J312" s="100">
        <v>32438</v>
      </c>
      <c r="K312" s="100">
        <v>8833</v>
      </c>
      <c r="L312" s="100"/>
      <c r="M312" s="111">
        <f>AVERAGE(Table1422[[#This Row],[IQ2_2015]:[IQ2_2019]])</f>
        <v>19757</v>
      </c>
      <c r="N312" s="100" t="s">
        <v>206</v>
      </c>
      <c r="O312" s="100" t="s">
        <v>184</v>
      </c>
      <c r="P312" s="100">
        <v>53000</v>
      </c>
      <c r="Q312" s="100">
        <v>17833</v>
      </c>
      <c r="R312" s="100"/>
      <c r="S312" s="116">
        <f>AVERAGE(Table1422[[#This Row],[IQ3_2015]:[IQ3_2019]])</f>
        <v>35416.5</v>
      </c>
      <c r="T312" s="107">
        <v>0.36799999999999999</v>
      </c>
      <c r="U312" s="107">
        <v>0.47600000000000003</v>
      </c>
      <c r="V312" s="107">
        <v>0.217</v>
      </c>
      <c r="W312" s="107">
        <v>0.77800000000000002</v>
      </c>
      <c r="X312" s="107"/>
      <c r="Y312" s="117">
        <f>AVERAGE(Table1422[[#This Row],[SNAP_2015]:[SNAP_2019]])</f>
        <v>0.45975000000000005</v>
      </c>
      <c r="Z312" s="107">
        <v>0.26300000000000001</v>
      </c>
      <c r="AA312" s="107">
        <v>0.19</v>
      </c>
      <c r="AB312" s="107">
        <v>0.182</v>
      </c>
      <c r="AC312" s="107">
        <v>0.55600000000000005</v>
      </c>
      <c r="AD312" s="107"/>
      <c r="AE312" s="115">
        <f>AVERAGE(Table1422[[#This Row],[Poverty_2015]:[Poverty_2019]])</f>
        <v>0.29775000000000001</v>
      </c>
      <c r="AF312" s="109">
        <v>0.5</v>
      </c>
      <c r="AG312" s="109">
        <v>0.52900000000000003</v>
      </c>
      <c r="AH312" s="109">
        <v>0.40500000000000003</v>
      </c>
      <c r="AI312" s="109">
        <v>0.14300000000000002</v>
      </c>
      <c r="AJ312" s="109"/>
      <c r="AK312" s="114">
        <f>AVERAGE(Table1422[[#This Row],[Full Time Employment_2015]:[Full Time Employment_2019]])</f>
        <v>0.39424999999999999</v>
      </c>
      <c r="AL312" s="140">
        <v>75</v>
      </c>
      <c r="AM312" s="2" t="s">
        <v>534</v>
      </c>
    </row>
    <row r="313" spans="1:39" x14ac:dyDescent="0.25">
      <c r="A313" s="56" t="s">
        <v>81</v>
      </c>
      <c r="B313" s="105">
        <v>21115</v>
      </c>
      <c r="C313" s="98">
        <v>21762</v>
      </c>
      <c r="D313" s="105">
        <v>9500</v>
      </c>
      <c r="E313" s="98">
        <v>21904</v>
      </c>
      <c r="F313" s="98"/>
      <c r="G313" s="111">
        <f>AVERAGE(Table1422[[#This Row],[IQ1_2015]:[IQ1_2019]])</f>
        <v>18570.25</v>
      </c>
      <c r="H313" s="100">
        <v>36853</v>
      </c>
      <c r="I313" s="100">
        <v>45444</v>
      </c>
      <c r="J313" s="100">
        <v>19000</v>
      </c>
      <c r="K313" s="100">
        <v>60333</v>
      </c>
      <c r="L313" s="100"/>
      <c r="M313" s="111">
        <f>AVERAGE(Table1422[[#This Row],[IQ2_2015]:[IQ2_2019]])</f>
        <v>40407.5</v>
      </c>
      <c r="N313" s="100">
        <v>67067</v>
      </c>
      <c r="O313" s="100">
        <v>79500</v>
      </c>
      <c r="P313" s="100">
        <v>27250</v>
      </c>
      <c r="Q313" s="100">
        <v>77313</v>
      </c>
      <c r="R313" s="100"/>
      <c r="S313" s="116">
        <f>AVERAGE(Table1422[[#This Row],[IQ3_2015]:[IQ3_2019]])</f>
        <v>62782.5</v>
      </c>
      <c r="T313" s="107">
        <v>8.4000000000000005E-2</v>
      </c>
      <c r="U313" s="107">
        <v>9.9000000000000005E-2</v>
      </c>
      <c r="V313" s="107">
        <v>0.44400000000000001</v>
      </c>
      <c r="W313" s="107">
        <v>6.8000000000000005E-2</v>
      </c>
      <c r="X313" s="107"/>
      <c r="Y313" s="117">
        <f>AVERAGE(Table1422[[#This Row],[SNAP_2015]:[SNAP_2019]])</f>
        <v>0.17375000000000002</v>
      </c>
      <c r="Z313" s="107">
        <v>4.2999999999999997E-2</v>
      </c>
      <c r="AA313" s="107">
        <v>3.2000000000000001E-2</v>
      </c>
      <c r="AB313" s="107">
        <v>0.222</v>
      </c>
      <c r="AC313" s="107">
        <v>7.8E-2</v>
      </c>
      <c r="AD313" s="107"/>
      <c r="AE313" s="115">
        <f>AVERAGE(Table1422[[#This Row],[Poverty_2015]:[Poverty_2019]])</f>
        <v>9.375E-2</v>
      </c>
      <c r="AF313" s="109">
        <v>0.45899999999999996</v>
      </c>
      <c r="AG313" s="109">
        <v>0.375</v>
      </c>
      <c r="AH313" s="109">
        <v>0.23300000000000001</v>
      </c>
      <c r="AI313" s="109">
        <v>0.44299999999999995</v>
      </c>
      <c r="AJ313" s="109"/>
      <c r="AK313" s="114">
        <f>AVERAGE(Table1422[[#This Row],[Full Time Employment_2015]:[Full Time Employment_2019]])</f>
        <v>0.37749999999999995</v>
      </c>
      <c r="AL313" s="100"/>
      <c r="AM313" s="2" t="s">
        <v>507</v>
      </c>
    </row>
    <row r="314" spans="1:39" x14ac:dyDescent="0.25">
      <c r="A314" s="56" t="s">
        <v>34</v>
      </c>
      <c r="B314" s="105">
        <v>8857</v>
      </c>
      <c r="C314" s="98">
        <v>10700</v>
      </c>
      <c r="D314" s="105">
        <v>22433</v>
      </c>
      <c r="E314" s="98">
        <v>17250</v>
      </c>
      <c r="F314" s="98"/>
      <c r="G314" s="111">
        <f>AVERAGE(Table1422[[#This Row],[IQ1_2015]:[IQ1_2019]])</f>
        <v>14810</v>
      </c>
      <c r="H314" s="100">
        <v>15500</v>
      </c>
      <c r="I314" s="100">
        <v>17700</v>
      </c>
      <c r="J314" s="100">
        <v>45889</v>
      </c>
      <c r="K314" s="100">
        <v>21643</v>
      </c>
      <c r="L314" s="100"/>
      <c r="M314" s="111">
        <f>AVERAGE(Table1422[[#This Row],[IQ2_2015]:[IQ2_2019]])</f>
        <v>25183</v>
      </c>
      <c r="N314" s="100">
        <v>19556</v>
      </c>
      <c r="O314" s="100">
        <v>33000</v>
      </c>
      <c r="P314" s="100">
        <v>83136</v>
      </c>
      <c r="Q314" s="100">
        <v>35500</v>
      </c>
      <c r="R314" s="100"/>
      <c r="S314" s="116">
        <f>AVERAGE(Table1422[[#This Row],[IQ3_2015]:[IQ3_2019]])</f>
        <v>42798</v>
      </c>
      <c r="T314" s="107">
        <v>0.63300000000000001</v>
      </c>
      <c r="U314" s="107">
        <v>0.42100000000000004</v>
      </c>
      <c r="V314" s="107">
        <v>9.5000000000000001E-2</v>
      </c>
      <c r="W314" s="107">
        <v>0.40899999999999997</v>
      </c>
      <c r="X314" s="107"/>
      <c r="Y314" s="117">
        <f>AVERAGE(Table1422[[#This Row],[SNAP_2015]:[SNAP_2019]])</f>
        <v>0.38950000000000001</v>
      </c>
      <c r="Z314" s="107">
        <v>0.36700000000000005</v>
      </c>
      <c r="AA314" s="107">
        <v>0.28100000000000003</v>
      </c>
      <c r="AB314" s="107">
        <v>3.9E-2</v>
      </c>
      <c r="AC314" s="107">
        <v>0.20499999999999999</v>
      </c>
      <c r="AD314" s="107"/>
      <c r="AE314" s="115">
        <f>AVERAGE(Table1422[[#This Row],[Poverty_2015]:[Poverty_2019]])</f>
        <v>0.22300000000000003</v>
      </c>
      <c r="AF314" s="109">
        <v>0.115</v>
      </c>
      <c r="AG314" s="109">
        <v>0.254</v>
      </c>
      <c r="AH314" s="109">
        <v>0.33299999999999996</v>
      </c>
      <c r="AI314" s="109">
        <v>0.255</v>
      </c>
      <c r="AJ314" s="109"/>
      <c r="AK314" s="114">
        <f>AVERAGE(Table1422[[#This Row],[Full Time Employment_2015]:[Full Time Employment_2019]])</f>
        <v>0.23924999999999999</v>
      </c>
      <c r="AL314" s="100">
        <v>20</v>
      </c>
      <c r="AM314" s="2" t="s">
        <v>534</v>
      </c>
    </row>
    <row r="315" spans="1:39" x14ac:dyDescent="0.25">
      <c r="A315" s="56" t="s">
        <v>140</v>
      </c>
      <c r="B315" s="105">
        <v>35925</v>
      </c>
      <c r="C315" s="98">
        <v>41561</v>
      </c>
      <c r="D315" s="105">
        <v>12333</v>
      </c>
      <c r="E315" s="98">
        <v>41631</v>
      </c>
      <c r="F315" s="98"/>
      <c r="G315" s="111">
        <f>AVERAGE(Table1422[[#This Row],[IQ1_2015]:[IQ1_2019]])</f>
        <v>32862.5</v>
      </c>
      <c r="H315" s="100">
        <v>63874</v>
      </c>
      <c r="I315" s="100">
        <v>67212</v>
      </c>
      <c r="J315" s="100">
        <v>19417</v>
      </c>
      <c r="K315" s="100">
        <v>67701</v>
      </c>
      <c r="L315" s="100"/>
      <c r="M315" s="111">
        <f>AVERAGE(Table1422[[#This Row],[IQ2_2015]:[IQ2_2019]])</f>
        <v>54551</v>
      </c>
      <c r="N315" s="100">
        <v>87396</v>
      </c>
      <c r="O315" s="100">
        <v>93477</v>
      </c>
      <c r="P315" s="100">
        <v>30500</v>
      </c>
      <c r="Q315" s="100">
        <v>87988</v>
      </c>
      <c r="R315" s="100"/>
      <c r="S315" s="116">
        <f>AVERAGE(Table1422[[#This Row],[IQ3_2015]:[IQ3_2019]])</f>
        <v>74840.25</v>
      </c>
      <c r="T315" s="107">
        <v>0.106</v>
      </c>
      <c r="U315" s="107">
        <v>7.5999999999999998E-2</v>
      </c>
      <c r="V315" s="107">
        <v>0.5</v>
      </c>
      <c r="W315" s="107">
        <v>9.9000000000000005E-2</v>
      </c>
      <c r="X315" s="107"/>
      <c r="Y315" s="117">
        <f>AVERAGE(Table1422[[#This Row],[SNAP_2015]:[SNAP_2019]])</f>
        <v>0.19524999999999998</v>
      </c>
      <c r="Z315" s="107">
        <v>0.1</v>
      </c>
      <c r="AA315" s="107">
        <v>7.0000000000000007E-2</v>
      </c>
      <c r="AB315" s="107">
        <v>0.27300000000000002</v>
      </c>
      <c r="AC315" s="107">
        <v>9.4E-2</v>
      </c>
      <c r="AD315" s="107"/>
      <c r="AE315" s="115">
        <f>AVERAGE(Table1422[[#This Row],[Poverty_2015]:[Poverty_2019]])</f>
        <v>0.13425000000000001</v>
      </c>
      <c r="AF315" s="109">
        <v>0.53600000000000003</v>
      </c>
      <c r="AG315" s="109">
        <v>0.54799999999999993</v>
      </c>
      <c r="AH315" s="109">
        <v>0</v>
      </c>
      <c r="AI315" s="109">
        <v>0.57600000000000007</v>
      </c>
      <c r="AJ315" s="109"/>
      <c r="AK315" s="114">
        <f>AVERAGE(Table1422[[#This Row],[Full Time Employment_2015]:[Full Time Employment_2019]])</f>
        <v>0.41500000000000004</v>
      </c>
      <c r="AL315" s="100"/>
      <c r="AM315" s="2" t="s">
        <v>507</v>
      </c>
    </row>
    <row r="316" spans="1:39" x14ac:dyDescent="0.25">
      <c r="A316" s="56" t="s">
        <v>209</v>
      </c>
      <c r="B316" s="105">
        <v>20375</v>
      </c>
      <c r="C316" s="98">
        <v>19750</v>
      </c>
      <c r="D316" s="105">
        <v>43875</v>
      </c>
      <c r="E316" s="98">
        <v>12250</v>
      </c>
      <c r="F316" s="98"/>
      <c r="G316" s="111">
        <f>AVERAGE(Table1422[[#This Row],[IQ1_2015]:[IQ1_2019]])</f>
        <v>24062.5</v>
      </c>
      <c r="H316" s="100">
        <v>37583</v>
      </c>
      <c r="I316" s="100">
        <v>36750</v>
      </c>
      <c r="J316" s="100">
        <v>67258</v>
      </c>
      <c r="K316" s="100">
        <v>33500</v>
      </c>
      <c r="L316" s="100"/>
      <c r="M316" s="111">
        <f>AVERAGE(Table1422[[#This Row],[IQ2_2015]:[IQ2_2019]])</f>
        <v>43772.75</v>
      </c>
      <c r="N316" s="100">
        <v>53143</v>
      </c>
      <c r="O316" s="100">
        <v>53400</v>
      </c>
      <c r="P316" s="100">
        <v>91675</v>
      </c>
      <c r="Q316" s="100">
        <v>49750</v>
      </c>
      <c r="R316" s="100"/>
      <c r="S316" s="116">
        <f>AVERAGE(Table1422[[#This Row],[IQ3_2015]:[IQ3_2019]])</f>
        <v>61992</v>
      </c>
      <c r="T316" s="107">
        <v>0.24299999999999999</v>
      </c>
      <c r="U316" s="107">
        <v>0.21299999999999999</v>
      </c>
      <c r="V316" s="107">
        <v>8.1000000000000003E-2</v>
      </c>
      <c r="W316" s="107">
        <v>0.25</v>
      </c>
      <c r="X316" s="107"/>
      <c r="Y316" s="117">
        <f>AVERAGE(Table1422[[#This Row],[SNAP_2015]:[SNAP_2019]])</f>
        <v>0.19674999999999998</v>
      </c>
      <c r="Z316" s="107">
        <v>8.6999999999999994E-2</v>
      </c>
      <c r="AA316" s="107">
        <v>0.10199999999999999</v>
      </c>
      <c r="AB316" s="107">
        <v>7.0999999999999994E-2</v>
      </c>
      <c r="AC316" s="107">
        <v>0.22899999999999998</v>
      </c>
      <c r="AD316" s="107"/>
      <c r="AE316" s="115">
        <f>AVERAGE(Table1422[[#This Row],[Poverty_2015]:[Poverty_2019]])</f>
        <v>0.12225</v>
      </c>
      <c r="AF316" s="109">
        <v>0.41700000000000004</v>
      </c>
      <c r="AG316" s="109">
        <v>0.46200000000000002</v>
      </c>
      <c r="AH316" s="109">
        <v>0.66700000000000004</v>
      </c>
      <c r="AI316" s="109">
        <v>0.312</v>
      </c>
      <c r="AJ316" s="109"/>
      <c r="AK316" s="114">
        <f>AVERAGE(Table1422[[#This Row],[Full Time Employment_2015]:[Full Time Employment_2019]])</f>
        <v>0.46450000000000002</v>
      </c>
      <c r="AL316" s="100">
        <v>140</v>
      </c>
      <c r="AM316" s="2" t="s">
        <v>534</v>
      </c>
    </row>
    <row r="317" spans="1:39" x14ac:dyDescent="0.25">
      <c r="A317" s="56" t="s">
        <v>103</v>
      </c>
      <c r="B317" s="105" t="s">
        <v>206</v>
      </c>
      <c r="C317" s="98">
        <v>28333</v>
      </c>
      <c r="D317" s="105">
        <v>18750</v>
      </c>
      <c r="E317" s="98">
        <v>38750</v>
      </c>
      <c r="F317" s="98"/>
      <c r="G317" s="111">
        <f>AVERAGE(Table1422[[#This Row],[IQ1_2015]:[IQ1_2019]])</f>
        <v>28611</v>
      </c>
      <c r="H317" s="100" t="s">
        <v>206</v>
      </c>
      <c r="I317" s="100">
        <v>46500</v>
      </c>
      <c r="J317" s="100">
        <v>39000</v>
      </c>
      <c r="K317" s="100">
        <v>60000</v>
      </c>
      <c r="L317" s="100"/>
      <c r="M317" s="111">
        <f>AVERAGE(Table1422[[#This Row],[IQ2_2015]:[IQ2_2019]])</f>
        <v>48500</v>
      </c>
      <c r="N317" s="100" t="s">
        <v>206</v>
      </c>
      <c r="O317" s="100">
        <v>80000</v>
      </c>
      <c r="P317" s="100">
        <v>51667</v>
      </c>
      <c r="Q317" s="100">
        <v>80000</v>
      </c>
      <c r="R317" s="100"/>
      <c r="S317" s="116">
        <f>AVERAGE(Table1422[[#This Row],[IQ3_2015]:[IQ3_2019]])</f>
        <v>70555.666666666672</v>
      </c>
      <c r="T317" s="107">
        <v>0</v>
      </c>
      <c r="U317" s="107">
        <v>0</v>
      </c>
      <c r="V317" s="107">
        <v>0.22</v>
      </c>
      <c r="W317" s="107">
        <v>0</v>
      </c>
      <c r="X317" s="107"/>
      <c r="Y317" s="117">
        <f>AVERAGE(Table1422[[#This Row],[SNAP_2015]:[SNAP_2019]])</f>
        <v>5.5E-2</v>
      </c>
      <c r="Z317" s="107">
        <v>0.17600000000000002</v>
      </c>
      <c r="AA317" s="107">
        <v>0</v>
      </c>
      <c r="AB317" s="107">
        <v>0.14000000000000001</v>
      </c>
      <c r="AC317" s="107">
        <v>0</v>
      </c>
      <c r="AD317" s="107"/>
      <c r="AE317" s="115">
        <f>AVERAGE(Table1422[[#This Row],[Poverty_2015]:[Poverty_2019]])</f>
        <v>7.9000000000000015E-2</v>
      </c>
      <c r="AF317" s="109">
        <v>0.111</v>
      </c>
      <c r="AG317" s="109">
        <v>0.23899999999999999</v>
      </c>
      <c r="AH317" s="109">
        <v>0.64599999999999991</v>
      </c>
      <c r="AI317" s="109">
        <v>0.35600000000000004</v>
      </c>
      <c r="AJ317" s="109"/>
      <c r="AK317" s="114">
        <f>AVERAGE(Table1422[[#This Row],[Full Time Employment_2015]:[Full Time Employment_2019]])</f>
        <v>0.33799999999999997</v>
      </c>
      <c r="AL317" s="100">
        <v>100</v>
      </c>
      <c r="AM317" s="2" t="s">
        <v>540</v>
      </c>
    </row>
    <row r="318" spans="1:39" x14ac:dyDescent="0.25">
      <c r="A318" s="56" t="s">
        <v>100</v>
      </c>
      <c r="B318" s="105">
        <v>33250</v>
      </c>
      <c r="C318" s="98">
        <v>26625</v>
      </c>
      <c r="D318" s="105">
        <v>27250</v>
      </c>
      <c r="E318" s="98">
        <v>36500</v>
      </c>
      <c r="F318" s="98"/>
      <c r="G318" s="111">
        <f>AVERAGE(Table1422[[#This Row],[IQ1_2015]:[IQ1_2019]])</f>
        <v>30906.25</v>
      </c>
      <c r="H318" s="100">
        <v>57000</v>
      </c>
      <c r="I318" s="100">
        <v>43250</v>
      </c>
      <c r="J318" s="100">
        <v>46333</v>
      </c>
      <c r="K318" s="100">
        <v>59333</v>
      </c>
      <c r="L318" s="100"/>
      <c r="M318" s="111">
        <f>AVERAGE(Table1422[[#This Row],[IQ2_2015]:[IQ2_2019]])</f>
        <v>51479</v>
      </c>
      <c r="N318" s="100">
        <v>91333</v>
      </c>
      <c r="O318" s="100" t="s">
        <v>184</v>
      </c>
      <c r="P318" s="100">
        <v>89250</v>
      </c>
      <c r="Q318" s="100">
        <v>79750</v>
      </c>
      <c r="R318" s="100"/>
      <c r="S318" s="116">
        <f>AVERAGE(Table1422[[#This Row],[IQ3_2015]:[IQ3_2019]])</f>
        <v>86777.666666666672</v>
      </c>
      <c r="T318" s="107">
        <v>0.05</v>
      </c>
      <c r="U318" s="107">
        <v>0.129</v>
      </c>
      <c r="V318" s="107">
        <v>0</v>
      </c>
      <c r="W318" s="107">
        <v>0.10199999999999999</v>
      </c>
      <c r="X318" s="107"/>
      <c r="Y318" s="117">
        <f>AVERAGE(Table1422[[#This Row],[SNAP_2015]:[SNAP_2019]])</f>
        <v>7.0249999999999993E-2</v>
      </c>
      <c r="Z318" s="107">
        <v>0.109</v>
      </c>
      <c r="AA318" s="107">
        <v>0.10800000000000001</v>
      </c>
      <c r="AB318" s="107">
        <v>0</v>
      </c>
      <c r="AC318" s="107">
        <v>5.7000000000000002E-2</v>
      </c>
      <c r="AD318" s="107"/>
      <c r="AE318" s="115">
        <f>AVERAGE(Table1422[[#This Row],[Poverty_2015]:[Poverty_2019]])</f>
        <v>6.8500000000000005E-2</v>
      </c>
      <c r="AF318" s="109">
        <v>0.47700000000000004</v>
      </c>
      <c r="AG318" s="109">
        <v>0.49200000000000005</v>
      </c>
      <c r="AH318" s="109">
        <v>0</v>
      </c>
      <c r="AI318" s="109">
        <v>0.56100000000000005</v>
      </c>
      <c r="AJ318" s="109"/>
      <c r="AK318" s="114">
        <f>AVERAGE(Table1422[[#This Row],[Full Time Employment_2015]:[Full Time Employment_2019]])</f>
        <v>0.38250000000000006</v>
      </c>
      <c r="AL318" s="100"/>
      <c r="AM318" s="2" t="s">
        <v>507</v>
      </c>
    </row>
    <row r="319" spans="1:39" x14ac:dyDescent="0.25">
      <c r="A319" s="56" t="s">
        <v>208</v>
      </c>
      <c r="B319" s="105">
        <v>12833</v>
      </c>
      <c r="C319" s="98">
        <v>13875</v>
      </c>
      <c r="D319" s="105">
        <v>26700</v>
      </c>
      <c r="E319" s="98">
        <v>13625</v>
      </c>
      <c r="F319" s="98"/>
      <c r="G319" s="111">
        <f>AVERAGE(Table1422[[#This Row],[IQ1_2015]:[IQ1_2019]])</f>
        <v>16758.25</v>
      </c>
      <c r="H319" s="100">
        <v>22000</v>
      </c>
      <c r="I319" s="100">
        <v>23500</v>
      </c>
      <c r="J319" s="100">
        <v>43400</v>
      </c>
      <c r="K319" s="100">
        <v>22250</v>
      </c>
      <c r="L319" s="100"/>
      <c r="M319" s="111">
        <f>AVERAGE(Table1422[[#This Row],[IQ2_2015]:[IQ2_2019]])</f>
        <v>27787.5</v>
      </c>
      <c r="N319" s="100">
        <v>27250</v>
      </c>
      <c r="O319" s="100">
        <v>41500</v>
      </c>
      <c r="P319" s="100">
        <v>107583</v>
      </c>
      <c r="Q319" s="100">
        <v>43375</v>
      </c>
      <c r="R319" s="100"/>
      <c r="S319" s="116">
        <f>AVERAGE(Table1422[[#This Row],[IQ3_2015]:[IQ3_2019]])</f>
        <v>54927</v>
      </c>
      <c r="T319" s="107">
        <v>0.52500000000000002</v>
      </c>
      <c r="U319" s="107">
        <v>0.52900000000000003</v>
      </c>
      <c r="V319" s="107">
        <v>0.122</v>
      </c>
      <c r="W319" s="107">
        <v>0.59299999999999997</v>
      </c>
      <c r="X319" s="107"/>
      <c r="Y319" s="117">
        <f>AVERAGE(Table1422[[#This Row],[SNAP_2015]:[SNAP_2019]])</f>
        <v>0.44225000000000003</v>
      </c>
      <c r="Z319" s="107">
        <v>0.42399999999999999</v>
      </c>
      <c r="AA319" s="107">
        <v>0.35299999999999998</v>
      </c>
      <c r="AB319" s="107">
        <v>6.0999999999999999E-2</v>
      </c>
      <c r="AC319" s="107">
        <v>0.39</v>
      </c>
      <c r="AD319" s="107"/>
      <c r="AE319" s="115">
        <f>AVERAGE(Table1422[[#This Row],[Poverty_2015]:[Poverty_2019]])</f>
        <v>0.30699999999999994</v>
      </c>
      <c r="AF319" s="109">
        <v>0.37</v>
      </c>
      <c r="AG319" s="109">
        <v>0.33799999999999997</v>
      </c>
      <c r="AH319" s="109">
        <v>0.66900000000000004</v>
      </c>
      <c r="AI319" s="109">
        <v>0.30399999999999999</v>
      </c>
      <c r="AJ319" s="109"/>
      <c r="AK319" s="114">
        <f>AVERAGE(Table1422[[#This Row],[Full Time Employment_2015]:[Full Time Employment_2019]])</f>
        <v>0.42025000000000001</v>
      </c>
      <c r="AL319" s="100"/>
      <c r="AM319" s="2" t="s">
        <v>507</v>
      </c>
    </row>
    <row r="320" spans="1:39" x14ac:dyDescent="0.25">
      <c r="A320" s="56" t="s">
        <v>207</v>
      </c>
      <c r="B320" s="105" t="s">
        <v>206</v>
      </c>
      <c r="C320" s="98">
        <v>30167</v>
      </c>
      <c r="D320" s="105">
        <v>17250</v>
      </c>
      <c r="E320" s="98">
        <v>19750</v>
      </c>
      <c r="F320" s="98"/>
      <c r="G320" s="111">
        <f>AVERAGE(Table1422[[#This Row],[IQ1_2015]:[IQ1_2019]])</f>
        <v>22389</v>
      </c>
      <c r="H320" s="100" t="s">
        <v>206</v>
      </c>
      <c r="I320" s="100">
        <v>43167</v>
      </c>
      <c r="J320" s="100">
        <v>27000</v>
      </c>
      <c r="K320" s="100">
        <v>39500</v>
      </c>
      <c r="L320" s="100"/>
      <c r="M320" s="111">
        <f>AVERAGE(Table1422[[#This Row],[IQ2_2015]:[IQ2_2019]])</f>
        <v>36555.666666666664</v>
      </c>
      <c r="N320" s="100" t="s">
        <v>206</v>
      </c>
      <c r="O320" s="100">
        <v>71100</v>
      </c>
      <c r="P320" s="100">
        <v>48500</v>
      </c>
      <c r="Q320" s="100">
        <v>59833</v>
      </c>
      <c r="R320" s="100"/>
      <c r="S320" s="116">
        <f>AVERAGE(Table1422[[#This Row],[IQ3_2015]:[IQ3_2019]])</f>
        <v>59811</v>
      </c>
      <c r="T320" s="107">
        <v>5.2999999999999999E-2</v>
      </c>
      <c r="U320" s="107">
        <v>5.7000000000000002E-2</v>
      </c>
      <c r="V320" s="107">
        <v>0.5</v>
      </c>
      <c r="W320" s="107">
        <v>0</v>
      </c>
      <c r="X320" s="107"/>
      <c r="Y320" s="117">
        <f>AVERAGE(Table1422[[#This Row],[SNAP_2015]:[SNAP_2019]])</f>
        <v>0.1525</v>
      </c>
      <c r="Z320" s="107">
        <v>1.3000000000000001E-2</v>
      </c>
      <c r="AA320" s="107">
        <v>1.1000000000000001E-2</v>
      </c>
      <c r="AB320" s="107">
        <v>0.33299999999999996</v>
      </c>
      <c r="AC320" s="107">
        <v>7.400000000000001E-2</v>
      </c>
      <c r="AD320" s="107"/>
      <c r="AE320" s="115">
        <f>AVERAGE(Table1422[[#This Row],[Poverty_2015]:[Poverty_2019]])</f>
        <v>0.10775</v>
      </c>
      <c r="AF320" s="109">
        <v>0.46600000000000003</v>
      </c>
      <c r="AG320" s="109">
        <v>0.32899999999999996</v>
      </c>
      <c r="AH320" s="109">
        <v>0.13300000000000001</v>
      </c>
      <c r="AI320" s="109">
        <v>0.10199999999999999</v>
      </c>
      <c r="AJ320" s="109"/>
      <c r="AK320" s="114">
        <f>AVERAGE(Table1422[[#This Row],[Full Time Employment_2015]:[Full Time Employment_2019]])</f>
        <v>0.25750000000000001</v>
      </c>
      <c r="AL320" s="100"/>
      <c r="AM320" s="2" t="s">
        <v>507</v>
      </c>
    </row>
    <row r="321" spans="1:39" x14ac:dyDescent="0.25">
      <c r="A321" s="56" t="s">
        <v>16</v>
      </c>
      <c r="B321" s="105" t="s">
        <v>206</v>
      </c>
      <c r="C321" s="98">
        <v>5900</v>
      </c>
      <c r="D321" s="105">
        <v>33071</v>
      </c>
      <c r="E321" s="98">
        <v>5500</v>
      </c>
      <c r="F321" s="98"/>
      <c r="G321" s="111">
        <f>AVERAGE(Table1422[[#This Row],[IQ1_2015]:[IQ1_2019]])</f>
        <v>14823.666666666666</v>
      </c>
      <c r="H321" s="100" t="s">
        <v>206</v>
      </c>
      <c r="I321" s="100" t="s">
        <v>184</v>
      </c>
      <c r="J321" s="100">
        <v>54300</v>
      </c>
      <c r="K321" s="100">
        <v>11500</v>
      </c>
      <c r="L321" s="100"/>
      <c r="M321" s="111">
        <f>AVERAGE(Table1422[[#This Row],[IQ2_2015]:[IQ2_2019]])</f>
        <v>32900</v>
      </c>
      <c r="N321" s="100" t="s">
        <v>206</v>
      </c>
      <c r="O321" s="100">
        <v>27750</v>
      </c>
      <c r="P321" s="100">
        <v>79917</v>
      </c>
      <c r="Q321" s="100">
        <v>30500</v>
      </c>
      <c r="R321" s="100"/>
      <c r="S321" s="116">
        <f>AVERAGE(Table1422[[#This Row],[IQ3_2015]:[IQ3_2019]])</f>
        <v>46055.666666666664</v>
      </c>
      <c r="T321" s="107">
        <v>0.48399999999999999</v>
      </c>
      <c r="U321" s="107">
        <v>0.58599999999999997</v>
      </c>
      <c r="V321" s="107">
        <v>0</v>
      </c>
      <c r="W321" s="107">
        <v>0.5</v>
      </c>
      <c r="X321" s="107"/>
      <c r="Y321" s="117">
        <f>AVERAGE(Table1422[[#This Row],[SNAP_2015]:[SNAP_2019]])</f>
        <v>0.39249999999999996</v>
      </c>
      <c r="Z321" s="107">
        <v>0.48399999999999999</v>
      </c>
      <c r="AA321" s="107">
        <v>0.55200000000000005</v>
      </c>
      <c r="AB321" s="107">
        <v>3.2000000000000001E-2</v>
      </c>
      <c r="AC321" s="107">
        <v>0.55299999999999994</v>
      </c>
      <c r="AD321" s="107"/>
      <c r="AE321" s="115">
        <f>AVERAGE(Table1422[[#This Row],[Poverty_2015]:[Poverty_2019]])</f>
        <v>0.40525</v>
      </c>
      <c r="AF321" s="109">
        <v>0.08</v>
      </c>
      <c r="AG321" s="109">
        <v>5.7000000000000002E-2</v>
      </c>
      <c r="AH321" s="109">
        <v>0.52700000000000002</v>
      </c>
      <c r="AI321" s="109">
        <v>2.8999999999999998E-2</v>
      </c>
      <c r="AJ321" s="109"/>
      <c r="AK321" s="114">
        <f>AVERAGE(Table1422[[#This Row],[Full Time Employment_2015]:[Full Time Employment_2019]])</f>
        <v>0.17325000000000002</v>
      </c>
      <c r="AL321" s="100"/>
      <c r="AM321" s="2" t="s">
        <v>507</v>
      </c>
    </row>
    <row r="322" spans="1:39" x14ac:dyDescent="0.25">
      <c r="A322" s="56" t="s">
        <v>205</v>
      </c>
      <c r="B322" s="105">
        <v>21091</v>
      </c>
      <c r="C322" s="98">
        <v>23528</v>
      </c>
      <c r="D322" s="105">
        <v>6429</v>
      </c>
      <c r="E322" s="98">
        <v>25571</v>
      </c>
      <c r="F322" s="98"/>
      <c r="G322" s="111">
        <f>AVERAGE(Table1422[[#This Row],[IQ1_2015]:[IQ1_2019]])</f>
        <v>19154.75</v>
      </c>
      <c r="H322" s="100">
        <v>44667</v>
      </c>
      <c r="I322" s="100">
        <v>51036</v>
      </c>
      <c r="J322" s="100">
        <v>23125</v>
      </c>
      <c r="K322" s="100">
        <v>37324</v>
      </c>
      <c r="L322" s="100"/>
      <c r="M322" s="111">
        <f>AVERAGE(Table1422[[#This Row],[IQ2_2015]:[IQ2_2019]])</f>
        <v>39038</v>
      </c>
      <c r="N322" s="100">
        <v>69500</v>
      </c>
      <c r="O322" s="100">
        <v>78833</v>
      </c>
      <c r="P322" s="100">
        <v>30833</v>
      </c>
      <c r="Q322" s="100">
        <v>65571</v>
      </c>
      <c r="R322" s="100"/>
      <c r="S322" s="116">
        <f>AVERAGE(Table1422[[#This Row],[IQ3_2015]:[IQ3_2019]])</f>
        <v>61184.25</v>
      </c>
      <c r="T322" s="107">
        <v>8.8000000000000009E-2</v>
      </c>
      <c r="U322" s="107">
        <v>0.10300000000000001</v>
      </c>
      <c r="V322" s="107">
        <v>0.65</v>
      </c>
      <c r="W322" s="107">
        <v>9.1999999999999998E-2</v>
      </c>
      <c r="X322" s="107"/>
      <c r="Y322" s="117">
        <f>AVERAGE(Table1422[[#This Row],[SNAP_2015]:[SNAP_2019]])</f>
        <v>0.23324999999999999</v>
      </c>
      <c r="Z322" s="107">
        <v>0.113</v>
      </c>
      <c r="AA322" s="107">
        <v>7.0000000000000007E-2</v>
      </c>
      <c r="AB322" s="107">
        <v>0.47499999999999998</v>
      </c>
      <c r="AC322" s="107">
        <v>7.4999999999999997E-2</v>
      </c>
      <c r="AD322" s="107"/>
      <c r="AE322" s="115">
        <f>AVERAGE(Table1422[[#This Row],[Poverty_2015]:[Poverty_2019]])</f>
        <v>0.18324999999999997</v>
      </c>
      <c r="AF322" s="109">
        <v>0.56000000000000005</v>
      </c>
      <c r="AG322" s="109">
        <v>0.503</v>
      </c>
      <c r="AH322" s="109">
        <v>0.29600000000000004</v>
      </c>
      <c r="AI322" s="109">
        <v>0.42499999999999999</v>
      </c>
      <c r="AJ322" s="109"/>
      <c r="AK322" s="114">
        <f>AVERAGE(Table1422[[#This Row],[Full Time Employment_2015]:[Full Time Employment_2019]])</f>
        <v>0.44600000000000006</v>
      </c>
      <c r="AL322" s="100">
        <v>148.62</v>
      </c>
      <c r="AM322" s="2" t="s">
        <v>541</v>
      </c>
    </row>
    <row r="323" spans="1:39" x14ac:dyDescent="0.25">
      <c r="A323" s="56" t="s">
        <v>204</v>
      </c>
      <c r="B323" s="105">
        <v>21611</v>
      </c>
      <c r="C323" s="98">
        <v>21050</v>
      </c>
      <c r="D323" s="105">
        <v>23018</v>
      </c>
      <c r="E323" s="98">
        <v>15000</v>
      </c>
      <c r="F323" s="98"/>
      <c r="G323" s="111">
        <f>AVERAGE(Table1422[[#This Row],[IQ1_2015]:[IQ1_2019]])</f>
        <v>20169.75</v>
      </c>
      <c r="H323" s="100">
        <v>33583</v>
      </c>
      <c r="I323" s="100">
        <v>33500</v>
      </c>
      <c r="J323" s="100">
        <v>34500</v>
      </c>
      <c r="K323" s="100">
        <v>29583</v>
      </c>
      <c r="L323" s="100"/>
      <c r="M323" s="111">
        <f>AVERAGE(Table1422[[#This Row],[IQ2_2015]:[IQ2_2019]])</f>
        <v>32791.5</v>
      </c>
      <c r="N323" s="100">
        <v>55875</v>
      </c>
      <c r="O323" s="100">
        <v>57875</v>
      </c>
      <c r="P323" s="100">
        <v>62750</v>
      </c>
      <c r="Q323" s="100">
        <v>56500</v>
      </c>
      <c r="R323" s="100"/>
      <c r="S323" s="116">
        <f>AVERAGE(Table1422[[#This Row],[IQ3_2015]:[IQ3_2019]])</f>
        <v>58250</v>
      </c>
      <c r="T323" s="107">
        <v>0.35700000000000004</v>
      </c>
      <c r="U323" s="107">
        <v>0.40299999999999997</v>
      </c>
      <c r="V323" s="107">
        <v>0.09</v>
      </c>
      <c r="W323" s="107">
        <v>0.42799999999999999</v>
      </c>
      <c r="X323" s="107"/>
      <c r="Y323" s="117">
        <f>AVERAGE(Table1422[[#This Row],[SNAP_2015]:[SNAP_2019]])</f>
        <v>0.31950000000000001</v>
      </c>
      <c r="Z323" s="107">
        <v>0.221</v>
      </c>
      <c r="AA323" s="107">
        <v>0.27300000000000002</v>
      </c>
      <c r="AB323" s="107">
        <v>8.6999999999999994E-2</v>
      </c>
      <c r="AC323" s="107">
        <v>0.28899999999999998</v>
      </c>
      <c r="AD323" s="107"/>
      <c r="AE323" s="115">
        <f>AVERAGE(Table1422[[#This Row],[Poverty_2015]:[Poverty_2019]])</f>
        <v>0.21749999999999997</v>
      </c>
      <c r="AF323" s="109">
        <v>0.157</v>
      </c>
      <c r="AG323" s="109">
        <v>0.24299999999999999</v>
      </c>
      <c r="AH323" s="109">
        <v>0.54799999999999993</v>
      </c>
      <c r="AI323" s="109">
        <v>0.19600000000000001</v>
      </c>
      <c r="AJ323" s="109"/>
      <c r="AK323" s="114">
        <f>AVERAGE(Table1422[[#This Row],[Full Time Employment_2015]:[Full Time Employment_2019]])</f>
        <v>0.28599999999999998</v>
      </c>
      <c r="AL323" s="140">
        <v>80</v>
      </c>
      <c r="AM323" s="2" t="s">
        <v>534</v>
      </c>
    </row>
    <row r="324" spans="1:39" x14ac:dyDescent="0.25">
      <c r="A324" s="56" t="s">
        <v>83</v>
      </c>
      <c r="B324" s="105">
        <v>19643</v>
      </c>
      <c r="C324" s="98">
        <v>23917</v>
      </c>
      <c r="D324" s="105">
        <v>14667</v>
      </c>
      <c r="E324" s="98">
        <v>23300</v>
      </c>
      <c r="F324" s="98"/>
      <c r="G324" s="111">
        <f>AVERAGE(Table1422[[#This Row],[IQ1_2015]:[IQ1_2019]])</f>
        <v>20381.75</v>
      </c>
      <c r="H324" s="100">
        <v>41786</v>
      </c>
      <c r="I324" s="100">
        <v>50706</v>
      </c>
      <c r="J324" s="100">
        <v>29850</v>
      </c>
      <c r="K324" s="100">
        <v>53852</v>
      </c>
      <c r="L324" s="100"/>
      <c r="M324" s="111">
        <f>AVERAGE(Table1422[[#This Row],[IQ2_2015]:[IQ2_2019]])</f>
        <v>44048.5</v>
      </c>
      <c r="N324" s="100">
        <v>70326</v>
      </c>
      <c r="O324" s="100">
        <v>73115</v>
      </c>
      <c r="P324" s="100">
        <v>56333</v>
      </c>
      <c r="Q324" s="100">
        <v>89500</v>
      </c>
      <c r="R324" s="100"/>
      <c r="S324" s="116">
        <f>AVERAGE(Table1422[[#This Row],[IQ3_2015]:[IQ3_2019]])</f>
        <v>72318.5</v>
      </c>
      <c r="T324" s="107">
        <v>8.8000000000000009E-2</v>
      </c>
      <c r="U324" s="107">
        <v>9.8000000000000004E-2</v>
      </c>
      <c r="V324" s="107">
        <v>0.41399999999999998</v>
      </c>
      <c r="W324" s="107">
        <v>5.7000000000000002E-2</v>
      </c>
      <c r="X324" s="107"/>
      <c r="Y324" s="117">
        <f>AVERAGE(Table1422[[#This Row],[SNAP_2015]:[SNAP_2019]])</f>
        <v>0.16425000000000001</v>
      </c>
      <c r="Z324" s="107">
        <v>0.14899999999999999</v>
      </c>
      <c r="AA324" s="107">
        <v>0.17</v>
      </c>
      <c r="AB324" s="107">
        <v>0.33</v>
      </c>
      <c r="AC324" s="107">
        <v>0.14400000000000002</v>
      </c>
      <c r="AD324" s="107"/>
      <c r="AE324" s="115">
        <f>AVERAGE(Table1422[[#This Row],[Poverty_2015]:[Poverty_2019]])</f>
        <v>0.19825000000000001</v>
      </c>
      <c r="AF324" s="109">
        <v>0.49399999999999999</v>
      </c>
      <c r="AG324" s="109">
        <v>0.49399999999999999</v>
      </c>
      <c r="AH324" s="109">
        <v>0.32799999999999996</v>
      </c>
      <c r="AI324" s="109">
        <v>0.54</v>
      </c>
      <c r="AJ324" s="109"/>
      <c r="AK324" s="114">
        <f>AVERAGE(Table1422[[#This Row],[Full Time Employment_2015]:[Full Time Employment_2019]])</f>
        <v>0.46399999999999997</v>
      </c>
      <c r="AL324" s="100"/>
      <c r="AM324" s="2" t="s">
        <v>507</v>
      </c>
    </row>
    <row r="325" spans="1:39" x14ac:dyDescent="0.25">
      <c r="A325" s="56" t="s">
        <v>203</v>
      </c>
      <c r="B325" s="105">
        <v>27125</v>
      </c>
      <c r="C325" s="98">
        <v>25000</v>
      </c>
      <c r="D325" s="105">
        <v>22950</v>
      </c>
      <c r="E325" s="98">
        <v>16500</v>
      </c>
      <c r="F325" s="98"/>
      <c r="G325" s="111">
        <f>AVERAGE(Table1422[[#This Row],[IQ1_2015]:[IQ1_2019]])</f>
        <v>22893.75</v>
      </c>
      <c r="H325" s="100">
        <v>46400</v>
      </c>
      <c r="I325" s="100">
        <v>45000</v>
      </c>
      <c r="J325" s="100">
        <v>52795</v>
      </c>
      <c r="K325" s="100">
        <v>31400</v>
      </c>
      <c r="L325" s="100"/>
      <c r="M325" s="111">
        <f>AVERAGE(Table1422[[#This Row],[IQ2_2015]:[IQ2_2019]])</f>
        <v>43898.75</v>
      </c>
      <c r="N325" s="100">
        <v>71500</v>
      </c>
      <c r="O325" s="100">
        <v>66071</v>
      </c>
      <c r="P325" s="100">
        <v>64921</v>
      </c>
      <c r="Q325" s="100">
        <v>54667</v>
      </c>
      <c r="R325" s="100"/>
      <c r="S325" s="116">
        <f>AVERAGE(Table1422[[#This Row],[IQ3_2015]:[IQ3_2019]])</f>
        <v>64289.75</v>
      </c>
      <c r="T325" s="107">
        <v>0.375</v>
      </c>
      <c r="U325" s="107">
        <v>0.44500000000000001</v>
      </c>
      <c r="V325" s="107">
        <v>7.2999999999999995E-2</v>
      </c>
      <c r="W325" s="107">
        <v>0.52100000000000002</v>
      </c>
      <c r="X325" s="107"/>
      <c r="Y325" s="117">
        <f>AVERAGE(Table1422[[#This Row],[SNAP_2015]:[SNAP_2019]])</f>
        <v>0.35350000000000004</v>
      </c>
      <c r="Z325" s="107">
        <v>0.14300000000000002</v>
      </c>
      <c r="AA325" s="107">
        <v>0.20899999999999999</v>
      </c>
      <c r="AB325" s="107">
        <v>0.16800000000000001</v>
      </c>
      <c r="AC325" s="107">
        <v>0.32500000000000001</v>
      </c>
      <c r="AD325" s="107"/>
      <c r="AE325" s="115">
        <f>AVERAGE(Table1422[[#This Row],[Poverty_2015]:[Poverty_2019]])</f>
        <v>0.21124999999999999</v>
      </c>
      <c r="AF325" s="109">
        <v>0.20399999999999999</v>
      </c>
      <c r="AG325" s="109">
        <v>0.161</v>
      </c>
      <c r="AH325" s="109" t="s">
        <v>483</v>
      </c>
      <c r="AI325" s="109">
        <v>0.16899999999999998</v>
      </c>
      <c r="AJ325" s="109"/>
      <c r="AK325" s="114">
        <f>AVERAGE(Table1422[[#This Row],[Full Time Employment_2015]:[Full Time Employment_2019]])</f>
        <v>0.17800000000000002</v>
      </c>
      <c r="AL325" s="100">
        <v>65</v>
      </c>
      <c r="AM325" s="2" t="s">
        <v>534</v>
      </c>
    </row>
    <row r="326" spans="1:39" x14ac:dyDescent="0.25">
      <c r="A326" s="56" t="s">
        <v>202</v>
      </c>
      <c r="B326" s="105" t="s">
        <v>184</v>
      </c>
      <c r="C326" s="98" t="s">
        <v>184</v>
      </c>
      <c r="D326" s="105">
        <v>21167</v>
      </c>
      <c r="E326" s="98" t="s">
        <v>184</v>
      </c>
      <c r="F326" s="98"/>
      <c r="G326" s="111">
        <f>AVERAGE(Table1422[[#This Row],[IQ1_2015]:[IQ1_2019]])</f>
        <v>21167</v>
      </c>
      <c r="H326" s="100" t="s">
        <v>184</v>
      </c>
      <c r="I326" s="100" t="s">
        <v>184</v>
      </c>
      <c r="J326" s="100">
        <v>41333</v>
      </c>
      <c r="K326" s="100" t="s">
        <v>184</v>
      </c>
      <c r="L326" s="100"/>
      <c r="M326" s="111">
        <f>AVERAGE(Table1422[[#This Row],[IQ2_2015]:[IQ2_2019]])</f>
        <v>41333</v>
      </c>
      <c r="N326" s="100" t="s">
        <v>184</v>
      </c>
      <c r="O326" s="100" t="s">
        <v>184</v>
      </c>
      <c r="P326" s="100">
        <v>65857</v>
      </c>
      <c r="Q326" s="100" t="s">
        <v>184</v>
      </c>
      <c r="R326" s="100"/>
      <c r="S326" s="116">
        <f>AVERAGE(Table1422[[#This Row],[IQ3_2015]:[IQ3_2019]])</f>
        <v>65857</v>
      </c>
      <c r="T326" s="107" t="s">
        <v>483</v>
      </c>
      <c r="U326" s="107" t="s">
        <v>483</v>
      </c>
      <c r="V326" s="107">
        <v>0.47600000000000003</v>
      </c>
      <c r="W326" s="107" t="s">
        <v>483</v>
      </c>
      <c r="X326" s="107"/>
      <c r="Y326" s="117">
        <f>AVERAGE(Table1422[[#This Row],[SNAP_2015]:[SNAP_2019]])</f>
        <v>0.47600000000000003</v>
      </c>
      <c r="Z326" s="107" t="s">
        <v>483</v>
      </c>
      <c r="AA326" s="107" t="s">
        <v>483</v>
      </c>
      <c r="AB326" s="107">
        <v>0.25800000000000001</v>
      </c>
      <c r="AC326" s="107" t="s">
        <v>483</v>
      </c>
      <c r="AD326" s="107"/>
      <c r="AE326" s="115">
        <f>AVERAGE(Table1422[[#This Row],[Poverty_2015]:[Poverty_2019]])</f>
        <v>0.25800000000000001</v>
      </c>
      <c r="AF326" s="109" t="s">
        <v>483</v>
      </c>
      <c r="AG326" s="109" t="s">
        <v>483</v>
      </c>
      <c r="AH326" s="109">
        <v>0.51900000000000002</v>
      </c>
      <c r="AI326" s="109" t="s">
        <v>483</v>
      </c>
      <c r="AJ326" s="109"/>
      <c r="AK326" s="114">
        <f>AVERAGE(Table1422[[#This Row],[Full Time Employment_2015]:[Full Time Employment_2019]])</f>
        <v>0.51900000000000002</v>
      </c>
      <c r="AL326" s="100"/>
      <c r="AM326" s="2" t="s">
        <v>507</v>
      </c>
    </row>
    <row r="327" spans="1:39" x14ac:dyDescent="0.25">
      <c r="A327" s="56" t="s">
        <v>201</v>
      </c>
      <c r="B327" s="105" t="s">
        <v>184</v>
      </c>
      <c r="C327" s="98" t="s">
        <v>184</v>
      </c>
      <c r="D327" s="105" t="s">
        <v>184</v>
      </c>
      <c r="E327" s="98" t="s">
        <v>184</v>
      </c>
      <c r="F327" s="98"/>
      <c r="G327" s="111" t="e">
        <f>AVERAGE(Table1422[[#This Row],[IQ1_2015]:[IQ1_2019]])</f>
        <v>#DIV/0!</v>
      </c>
      <c r="H327" s="100" t="s">
        <v>184</v>
      </c>
      <c r="I327" s="100" t="s">
        <v>184</v>
      </c>
      <c r="J327" s="100" t="s">
        <v>184</v>
      </c>
      <c r="K327" s="100" t="s">
        <v>184</v>
      </c>
      <c r="L327" s="100"/>
      <c r="M327" s="111" t="e">
        <f>AVERAGE(Table1422[[#This Row],[IQ2_2015]:[IQ2_2019]])</f>
        <v>#DIV/0!</v>
      </c>
      <c r="N327" s="100" t="s">
        <v>184</v>
      </c>
      <c r="O327" s="100" t="s">
        <v>184</v>
      </c>
      <c r="P327" s="100" t="s">
        <v>184</v>
      </c>
      <c r="Q327" s="100" t="s">
        <v>184</v>
      </c>
      <c r="R327" s="100"/>
      <c r="S327" s="116" t="e">
        <f>AVERAGE(Table1422[[#This Row],[IQ3_2015]:[IQ3_2019]])</f>
        <v>#DIV/0!</v>
      </c>
      <c r="T327" s="107">
        <v>0</v>
      </c>
      <c r="U327" s="107">
        <v>0</v>
      </c>
      <c r="V327" s="107" t="s">
        <v>483</v>
      </c>
      <c r="W327" s="107">
        <v>0</v>
      </c>
      <c r="X327" s="107"/>
      <c r="Y327" s="117">
        <f>AVERAGE(Table1422[[#This Row],[SNAP_2015]:[SNAP_2019]])</f>
        <v>0</v>
      </c>
      <c r="Z327" s="107">
        <v>0</v>
      </c>
      <c r="AA327" s="107">
        <v>0</v>
      </c>
      <c r="AB327" s="107" t="s">
        <v>483</v>
      </c>
      <c r="AC327" s="107">
        <v>0</v>
      </c>
      <c r="AD327" s="107"/>
      <c r="AE327" s="115">
        <f>AVERAGE(Table1422[[#This Row],[Poverty_2015]:[Poverty_2019]])</f>
        <v>0</v>
      </c>
      <c r="AF327" s="109">
        <v>1</v>
      </c>
      <c r="AG327" s="109" t="s">
        <v>483</v>
      </c>
      <c r="AH327" s="109">
        <v>0.67200000000000004</v>
      </c>
      <c r="AI327" s="109">
        <v>1</v>
      </c>
      <c r="AJ327" s="109"/>
      <c r="AK327" s="114">
        <f>AVERAGE(Table1422[[#This Row],[Full Time Employment_2015]:[Full Time Employment_2019]])</f>
        <v>0.89066666666666672</v>
      </c>
      <c r="AL327" s="100"/>
      <c r="AM327" s="2" t="s">
        <v>507</v>
      </c>
    </row>
    <row r="328" spans="1:39" x14ac:dyDescent="0.25">
      <c r="A328" s="56" t="s">
        <v>35</v>
      </c>
      <c r="B328" s="105">
        <v>11239</v>
      </c>
      <c r="C328" s="98">
        <v>12000</v>
      </c>
      <c r="D328" s="105" t="s">
        <v>184</v>
      </c>
      <c r="E328" s="98">
        <v>15200</v>
      </c>
      <c r="F328" s="98"/>
      <c r="G328" s="111">
        <f>AVERAGE(Table1422[[#This Row],[IQ1_2015]:[IQ1_2019]])</f>
        <v>12813</v>
      </c>
      <c r="H328" s="100">
        <v>20250</v>
      </c>
      <c r="I328" s="100">
        <v>20500</v>
      </c>
      <c r="J328" s="100" t="s">
        <v>184</v>
      </c>
      <c r="K328" s="100">
        <v>33600</v>
      </c>
      <c r="L328" s="100"/>
      <c r="M328" s="111">
        <f>AVERAGE(Table1422[[#This Row],[IQ2_2015]:[IQ2_2019]])</f>
        <v>24783.333333333332</v>
      </c>
      <c r="N328" s="100">
        <v>46833</v>
      </c>
      <c r="O328" s="100">
        <v>33500</v>
      </c>
      <c r="P328" s="100" t="s">
        <v>184</v>
      </c>
      <c r="Q328" s="100">
        <v>58667</v>
      </c>
      <c r="R328" s="100"/>
      <c r="S328" s="116">
        <f>AVERAGE(Table1422[[#This Row],[IQ3_2015]:[IQ3_2019]])</f>
        <v>46333.333333333336</v>
      </c>
      <c r="T328" s="107">
        <v>0.14000000000000001</v>
      </c>
      <c r="U328" s="107">
        <v>0.05</v>
      </c>
      <c r="V328" s="107">
        <v>0</v>
      </c>
      <c r="W328" s="107">
        <v>5.2999999999999999E-2</v>
      </c>
      <c r="X328" s="107"/>
      <c r="Y328" s="117">
        <f>AVERAGE(Table1422[[#This Row],[SNAP_2015]:[SNAP_2019]])</f>
        <v>6.0749999999999998E-2</v>
      </c>
      <c r="Z328" s="107">
        <v>0.33100000000000002</v>
      </c>
      <c r="AA328" s="107">
        <v>0.28899999999999998</v>
      </c>
      <c r="AB328" s="107">
        <v>0</v>
      </c>
      <c r="AC328" s="107">
        <v>0.222</v>
      </c>
      <c r="AD328" s="107"/>
      <c r="AE328" s="115">
        <f>AVERAGE(Table1422[[#This Row],[Poverty_2015]:[Poverty_2019]])</f>
        <v>0.21049999999999999</v>
      </c>
      <c r="AF328" s="109">
        <v>0.182</v>
      </c>
      <c r="AG328" s="109">
        <v>0.25900000000000001</v>
      </c>
      <c r="AH328" s="109">
        <v>0.47600000000000003</v>
      </c>
      <c r="AI328" s="109">
        <v>0.45600000000000002</v>
      </c>
      <c r="AJ328" s="109"/>
      <c r="AK328" s="114">
        <f>AVERAGE(Table1422[[#This Row],[Full Time Employment_2015]:[Full Time Employment_2019]])</f>
        <v>0.34325</v>
      </c>
      <c r="AL328" s="100"/>
      <c r="AM328" s="2" t="s">
        <v>507</v>
      </c>
    </row>
    <row r="329" spans="1:39" x14ac:dyDescent="0.25">
      <c r="A329" s="56" t="s">
        <v>22</v>
      </c>
      <c r="B329" s="105">
        <v>8700</v>
      </c>
      <c r="C329" s="98">
        <v>10250</v>
      </c>
      <c r="D329" s="105">
        <v>12727</v>
      </c>
      <c r="E329" s="98">
        <v>12500</v>
      </c>
      <c r="F329" s="98"/>
      <c r="G329" s="111">
        <f>AVERAGE(Table1422[[#This Row],[IQ1_2015]:[IQ1_2019]])</f>
        <v>11044.25</v>
      </c>
      <c r="H329" s="100">
        <v>18500</v>
      </c>
      <c r="I329" s="100">
        <v>22600</v>
      </c>
      <c r="J329" s="100">
        <v>23750</v>
      </c>
      <c r="K329" s="100">
        <v>23500</v>
      </c>
      <c r="L329" s="100"/>
      <c r="M329" s="111">
        <f>AVERAGE(Table1422[[#This Row],[IQ2_2015]:[IQ2_2019]])</f>
        <v>22087.5</v>
      </c>
      <c r="N329" s="100">
        <v>27000</v>
      </c>
      <c r="O329" s="100">
        <v>29125</v>
      </c>
      <c r="P329" s="100">
        <v>45000</v>
      </c>
      <c r="Q329" s="100">
        <v>36250</v>
      </c>
      <c r="R329" s="100"/>
      <c r="S329" s="116">
        <f>AVERAGE(Table1422[[#This Row],[IQ3_2015]:[IQ3_2019]])</f>
        <v>34343.75</v>
      </c>
      <c r="T329" s="107">
        <v>0.80500000000000005</v>
      </c>
      <c r="U329" s="107">
        <v>0.79</v>
      </c>
      <c r="V329" s="107">
        <v>3.5000000000000003E-2</v>
      </c>
      <c r="W329" s="107">
        <v>0.76500000000000001</v>
      </c>
      <c r="X329" s="107"/>
      <c r="Y329" s="117">
        <f>AVERAGE(Table1422[[#This Row],[SNAP_2015]:[SNAP_2019]])</f>
        <v>0.59875</v>
      </c>
      <c r="Z329" s="107">
        <v>0.72</v>
      </c>
      <c r="AA329" s="107">
        <v>0.67900000000000005</v>
      </c>
      <c r="AB329" s="107">
        <v>0.22500000000000001</v>
      </c>
      <c r="AC329" s="107">
        <v>0.55299999999999994</v>
      </c>
      <c r="AD329" s="107"/>
      <c r="AE329" s="115">
        <f>AVERAGE(Table1422[[#This Row],[Poverty_2015]:[Poverty_2019]])</f>
        <v>0.54425000000000001</v>
      </c>
      <c r="AF329" s="109">
        <v>5.2000000000000005E-2</v>
      </c>
      <c r="AG329" s="109">
        <v>0.10400000000000001</v>
      </c>
      <c r="AH329" s="109">
        <v>0.23499999999999999</v>
      </c>
      <c r="AI329" s="109">
        <v>0.247</v>
      </c>
      <c r="AJ329" s="109"/>
      <c r="AK329" s="114">
        <f>AVERAGE(Table1422[[#This Row],[Full Time Employment_2015]:[Full Time Employment_2019]])</f>
        <v>0.1595</v>
      </c>
      <c r="AL329" s="100"/>
      <c r="AM329" s="2" t="s">
        <v>507</v>
      </c>
    </row>
    <row r="330" spans="1:39" x14ac:dyDescent="0.25">
      <c r="A330" s="56" t="s">
        <v>54</v>
      </c>
      <c r="B330" s="105">
        <v>16800</v>
      </c>
      <c r="C330" s="98">
        <v>16000</v>
      </c>
      <c r="D330" s="105">
        <v>9200</v>
      </c>
      <c r="E330" s="98">
        <v>15154</v>
      </c>
      <c r="F330" s="98"/>
      <c r="G330" s="111">
        <f>AVERAGE(Table1422[[#This Row],[IQ1_2015]:[IQ1_2019]])</f>
        <v>14288.5</v>
      </c>
      <c r="H330" s="100">
        <v>29000</v>
      </c>
      <c r="I330" s="100">
        <v>26250</v>
      </c>
      <c r="J330" s="100">
        <v>17429</v>
      </c>
      <c r="K330" s="100">
        <v>24083</v>
      </c>
      <c r="L330" s="100"/>
      <c r="M330" s="111">
        <f>AVERAGE(Table1422[[#This Row],[IQ2_2015]:[IQ2_2019]])</f>
        <v>24190.5</v>
      </c>
      <c r="N330" s="100">
        <v>42900</v>
      </c>
      <c r="O330" s="100">
        <v>41250</v>
      </c>
      <c r="P330" s="100">
        <v>27625</v>
      </c>
      <c r="Q330" s="100">
        <v>35438</v>
      </c>
      <c r="R330" s="100"/>
      <c r="S330" s="116">
        <f>AVERAGE(Table1422[[#This Row],[IQ3_2015]:[IQ3_2019]])</f>
        <v>36803.25</v>
      </c>
      <c r="T330" s="107">
        <v>0.61899999999999999</v>
      </c>
      <c r="U330" s="107">
        <v>0.68599999999999994</v>
      </c>
      <c r="V330" s="107">
        <v>0.78200000000000003</v>
      </c>
      <c r="W330" s="107">
        <v>0.69799999999999995</v>
      </c>
      <c r="X330" s="107"/>
      <c r="Y330" s="117">
        <f>AVERAGE(Table1422[[#This Row],[SNAP_2015]:[SNAP_2019]])</f>
        <v>0.69624999999999992</v>
      </c>
      <c r="Z330" s="107">
        <v>0.38100000000000001</v>
      </c>
      <c r="AA330" s="107">
        <v>0.36200000000000004</v>
      </c>
      <c r="AB330" s="107">
        <v>0.621</v>
      </c>
      <c r="AC330" s="107">
        <v>0.45299999999999996</v>
      </c>
      <c r="AD330" s="107"/>
      <c r="AE330" s="115">
        <f>AVERAGE(Table1422[[#This Row],[Poverty_2015]:[Poverty_2019]])</f>
        <v>0.45425000000000004</v>
      </c>
      <c r="AF330" s="109">
        <v>8.199999999999999E-2</v>
      </c>
      <c r="AG330" s="109">
        <v>8.3000000000000004E-2</v>
      </c>
      <c r="AH330" s="109">
        <v>0.05</v>
      </c>
      <c r="AI330" s="109">
        <v>0.122</v>
      </c>
      <c r="AJ330" s="109"/>
      <c r="AK330" s="114">
        <f>AVERAGE(Table1422[[#This Row],[Full Time Employment_2015]:[Full Time Employment_2019]])</f>
        <v>8.4249999999999992E-2</v>
      </c>
      <c r="AL330" s="100"/>
      <c r="AM330" s="2" t="s">
        <v>507</v>
      </c>
    </row>
    <row r="331" spans="1:39" x14ac:dyDescent="0.25">
      <c r="A331" s="56" t="s">
        <v>46</v>
      </c>
      <c r="B331" s="105">
        <v>16250</v>
      </c>
      <c r="C331" s="98">
        <v>13800</v>
      </c>
      <c r="D331" s="105">
        <v>16000</v>
      </c>
      <c r="E331" s="98">
        <v>18500</v>
      </c>
      <c r="F331" s="98"/>
      <c r="G331" s="111">
        <f>AVERAGE(Table1422[[#This Row],[IQ1_2015]:[IQ1_2019]])</f>
        <v>16137.5</v>
      </c>
      <c r="H331" s="100">
        <v>27500</v>
      </c>
      <c r="I331" s="100">
        <v>27000</v>
      </c>
      <c r="J331" s="100">
        <v>27000</v>
      </c>
      <c r="K331" s="100">
        <v>31200</v>
      </c>
      <c r="L331" s="100"/>
      <c r="M331" s="111">
        <f>AVERAGE(Table1422[[#This Row],[IQ2_2015]:[IQ2_2019]])</f>
        <v>28175</v>
      </c>
      <c r="N331" s="100">
        <v>38500</v>
      </c>
      <c r="O331" s="100">
        <v>41000</v>
      </c>
      <c r="P331" s="100">
        <v>43167</v>
      </c>
      <c r="Q331" s="100">
        <v>46500</v>
      </c>
      <c r="R331" s="100"/>
      <c r="S331" s="116">
        <f>AVERAGE(Table1422[[#This Row],[IQ3_2015]:[IQ3_2019]])</f>
        <v>42291.75</v>
      </c>
      <c r="T331" s="107">
        <v>0.48599999999999999</v>
      </c>
      <c r="U331" s="107">
        <v>0.57899999999999996</v>
      </c>
      <c r="V331" s="107">
        <v>0.60699999999999998</v>
      </c>
      <c r="W331" s="107">
        <v>0.62</v>
      </c>
      <c r="X331" s="107"/>
      <c r="Y331" s="117">
        <f>AVERAGE(Table1422[[#This Row],[SNAP_2015]:[SNAP_2019]])</f>
        <v>0.57299999999999995</v>
      </c>
      <c r="Z331" s="107">
        <v>0.34299999999999997</v>
      </c>
      <c r="AA331" s="107">
        <v>0.36799999999999999</v>
      </c>
      <c r="AB331" s="107">
        <v>0.34399999999999997</v>
      </c>
      <c r="AC331" s="107">
        <v>0.36599999999999999</v>
      </c>
      <c r="AD331" s="107"/>
      <c r="AE331" s="115">
        <f>AVERAGE(Table1422[[#This Row],[Poverty_2015]:[Poverty_2019]])</f>
        <v>0.35524999999999995</v>
      </c>
      <c r="AF331" s="109">
        <v>0.158</v>
      </c>
      <c r="AG331" s="109">
        <v>0.17600000000000002</v>
      </c>
      <c r="AH331" s="109" t="s">
        <v>483</v>
      </c>
      <c r="AI331" s="109">
        <v>0.129</v>
      </c>
      <c r="AJ331" s="109"/>
      <c r="AK331" s="114">
        <f>AVERAGE(Table1422[[#This Row],[Full Time Employment_2015]:[Full Time Employment_2019]])</f>
        <v>0.15433333333333335</v>
      </c>
      <c r="AL331" s="100"/>
      <c r="AM331" s="2" t="s">
        <v>507</v>
      </c>
    </row>
    <row r="332" spans="1:39" x14ac:dyDescent="0.25">
      <c r="A332" s="56" t="s">
        <v>40</v>
      </c>
      <c r="B332" s="105">
        <v>23500</v>
      </c>
      <c r="C332" s="98">
        <v>17250</v>
      </c>
      <c r="D332" s="105">
        <v>14583</v>
      </c>
      <c r="E332" s="98">
        <v>17625</v>
      </c>
      <c r="F332" s="98"/>
      <c r="G332" s="111">
        <f>AVERAGE(Table1422[[#This Row],[IQ1_2015]:[IQ1_2019]])</f>
        <v>18239.5</v>
      </c>
      <c r="H332" s="100">
        <v>30750</v>
      </c>
      <c r="I332" s="100">
        <v>28500</v>
      </c>
      <c r="J332" s="100">
        <v>29000</v>
      </c>
      <c r="K332" s="100">
        <v>21750</v>
      </c>
      <c r="L332" s="100"/>
      <c r="M332" s="111">
        <f>AVERAGE(Table1422[[#This Row],[IQ2_2015]:[IQ2_2019]])</f>
        <v>27500</v>
      </c>
      <c r="N332" s="100">
        <v>41750</v>
      </c>
      <c r="O332" s="100">
        <v>41000</v>
      </c>
      <c r="P332" s="100">
        <v>43750</v>
      </c>
      <c r="Q332" s="100">
        <v>32250</v>
      </c>
      <c r="R332" s="100"/>
      <c r="S332" s="116">
        <f>AVERAGE(Table1422[[#This Row],[IQ3_2015]:[IQ3_2019]])</f>
        <v>39687.5</v>
      </c>
      <c r="T332" s="107">
        <v>0.379</v>
      </c>
      <c r="U332" s="107">
        <v>0.379</v>
      </c>
      <c r="V332" s="107">
        <v>0.61399999999999999</v>
      </c>
      <c r="W332" s="107">
        <v>0.38500000000000001</v>
      </c>
      <c r="X332" s="107"/>
      <c r="Y332" s="117">
        <f>AVERAGE(Table1422[[#This Row],[SNAP_2015]:[SNAP_2019]])</f>
        <v>0.43924999999999997</v>
      </c>
      <c r="Z332" s="107">
        <v>0.17199999999999999</v>
      </c>
      <c r="AA332" s="107">
        <v>0.27600000000000002</v>
      </c>
      <c r="AB332" s="107">
        <v>0.371</v>
      </c>
      <c r="AC332" s="107">
        <v>0.38500000000000001</v>
      </c>
      <c r="AD332" s="107"/>
      <c r="AE332" s="115">
        <f>AVERAGE(Table1422[[#This Row],[Poverty_2015]:[Poverty_2019]])</f>
        <v>0.30099999999999999</v>
      </c>
      <c r="AF332" s="109">
        <v>0.25600000000000001</v>
      </c>
      <c r="AG332" s="109">
        <v>0.182</v>
      </c>
      <c r="AH332" s="109">
        <v>0.63300000000000001</v>
      </c>
      <c r="AI332" s="109">
        <v>0.433</v>
      </c>
      <c r="AJ332" s="109"/>
      <c r="AK332" s="114">
        <f>AVERAGE(Table1422[[#This Row],[Full Time Employment_2015]:[Full Time Employment_2019]])</f>
        <v>0.376</v>
      </c>
      <c r="AL332" s="100">
        <v>50</v>
      </c>
      <c r="AM332" s="2" t="s">
        <v>534</v>
      </c>
    </row>
    <row r="333" spans="1:39" x14ac:dyDescent="0.25">
      <c r="A333" s="56" t="s">
        <v>14</v>
      </c>
      <c r="B333" s="105">
        <v>58431</v>
      </c>
      <c r="C333" s="98" t="s">
        <v>184</v>
      </c>
      <c r="D333" s="105">
        <v>13750</v>
      </c>
      <c r="E333" s="98">
        <v>4578</v>
      </c>
      <c r="F333" s="98"/>
      <c r="G333" s="111">
        <f>AVERAGE(Table1422[[#This Row],[IQ1_2015]:[IQ1_2019]])</f>
        <v>25586.333333333332</v>
      </c>
      <c r="H333" s="100">
        <v>65328</v>
      </c>
      <c r="I333" s="100" t="s">
        <v>184</v>
      </c>
      <c r="J333" s="100">
        <v>21250</v>
      </c>
      <c r="K333" s="100">
        <v>39233</v>
      </c>
      <c r="L333" s="100"/>
      <c r="M333" s="111">
        <f>AVERAGE(Table1422[[#This Row],[IQ2_2015]:[IQ2_2019]])</f>
        <v>41937</v>
      </c>
      <c r="N333" s="100">
        <v>100097</v>
      </c>
      <c r="O333" s="100">
        <v>100235</v>
      </c>
      <c r="P333" s="100">
        <v>38750</v>
      </c>
      <c r="Q333" s="100">
        <v>69181</v>
      </c>
      <c r="R333" s="100"/>
      <c r="S333" s="116">
        <f>AVERAGE(Table1422[[#This Row],[IQ3_2015]:[IQ3_2019]])</f>
        <v>77065.75</v>
      </c>
      <c r="T333" s="107">
        <v>0</v>
      </c>
      <c r="U333" s="107">
        <v>0</v>
      </c>
      <c r="V333" s="107">
        <v>0.46700000000000003</v>
      </c>
      <c r="W333" s="107">
        <v>0</v>
      </c>
      <c r="X333" s="107"/>
      <c r="Y333" s="117">
        <f>AVERAGE(Table1422[[#This Row],[SNAP_2015]:[SNAP_2019]])</f>
        <v>0.11675000000000001</v>
      </c>
      <c r="Z333" s="107">
        <v>0</v>
      </c>
      <c r="AA333" s="107">
        <v>0.26400000000000001</v>
      </c>
      <c r="AB333" s="107">
        <v>0.33299999999999996</v>
      </c>
      <c r="AC333" s="107">
        <v>0.24100000000000002</v>
      </c>
      <c r="AD333" s="107"/>
      <c r="AE333" s="115">
        <f>AVERAGE(Table1422[[#This Row],[Poverty_2015]:[Poverty_2019]])</f>
        <v>0.20949999999999999</v>
      </c>
      <c r="AF333" s="109">
        <v>0.64</v>
      </c>
      <c r="AG333" s="109">
        <v>0.54700000000000004</v>
      </c>
      <c r="AH333" s="109">
        <v>0.152</v>
      </c>
      <c r="AI333" s="109">
        <v>0.78799999999999992</v>
      </c>
      <c r="AJ333" s="109"/>
      <c r="AK333" s="114">
        <f>AVERAGE(Table1422[[#This Row],[Full Time Employment_2015]:[Full Time Employment_2019]])</f>
        <v>0.53174999999999994</v>
      </c>
      <c r="AL333" s="100"/>
      <c r="AM333" s="2" t="s">
        <v>507</v>
      </c>
    </row>
    <row r="334" spans="1:39" x14ac:dyDescent="0.25">
      <c r="A334" s="56" t="s">
        <v>21</v>
      </c>
      <c r="B334" s="105">
        <v>9900</v>
      </c>
      <c r="C334" s="98" t="s">
        <v>184</v>
      </c>
      <c r="D334" s="105">
        <v>4397</v>
      </c>
      <c r="E334" s="98">
        <v>7900</v>
      </c>
      <c r="F334" s="98"/>
      <c r="G334" s="111">
        <f>AVERAGE(Table1422[[#This Row],[IQ1_2015]:[IQ1_2019]])</f>
        <v>7399</v>
      </c>
      <c r="H334" s="100">
        <v>24333</v>
      </c>
      <c r="I334" s="100">
        <v>24800</v>
      </c>
      <c r="J334" s="100">
        <v>37470</v>
      </c>
      <c r="K334" s="100">
        <v>35722</v>
      </c>
      <c r="L334" s="100"/>
      <c r="M334" s="111">
        <f>AVERAGE(Table1422[[#This Row],[IQ2_2015]:[IQ2_2019]])</f>
        <v>30581.25</v>
      </c>
      <c r="N334" s="100">
        <v>39500</v>
      </c>
      <c r="O334" s="100">
        <v>43500</v>
      </c>
      <c r="P334" s="100">
        <v>69328</v>
      </c>
      <c r="Q334" s="100">
        <v>44500</v>
      </c>
      <c r="R334" s="100"/>
      <c r="S334" s="116">
        <f>AVERAGE(Table1422[[#This Row],[IQ3_2015]:[IQ3_2019]])</f>
        <v>49207</v>
      </c>
      <c r="T334" s="107">
        <v>0.11800000000000001</v>
      </c>
      <c r="U334" s="107">
        <v>0.24100000000000002</v>
      </c>
      <c r="V334" s="107">
        <v>0</v>
      </c>
      <c r="W334" s="107">
        <v>0.38299999999999995</v>
      </c>
      <c r="X334" s="107"/>
      <c r="Y334" s="117">
        <f>AVERAGE(Table1422[[#This Row],[SNAP_2015]:[SNAP_2019]])</f>
        <v>0.1855</v>
      </c>
      <c r="Z334" s="107">
        <v>0.27899999999999997</v>
      </c>
      <c r="AA334" s="107">
        <v>0.26600000000000001</v>
      </c>
      <c r="AB334" s="107">
        <v>0.26400000000000001</v>
      </c>
      <c r="AC334" s="107">
        <v>0.28699999999999998</v>
      </c>
      <c r="AD334" s="107"/>
      <c r="AE334" s="115">
        <f>AVERAGE(Table1422[[#This Row],[Poverty_2015]:[Poverty_2019]])</f>
        <v>0.27399999999999997</v>
      </c>
      <c r="AF334" s="109">
        <v>0.32500000000000001</v>
      </c>
      <c r="AG334" s="109">
        <v>0.27600000000000002</v>
      </c>
      <c r="AH334" s="109">
        <v>0.38500000000000001</v>
      </c>
      <c r="AI334" s="109">
        <v>0.27800000000000002</v>
      </c>
      <c r="AJ334" s="109"/>
      <c r="AK334" s="114">
        <f>AVERAGE(Table1422[[#This Row],[Full Time Employment_2015]:[Full Time Employment_2019]])</f>
        <v>0.316</v>
      </c>
      <c r="AL334" s="100">
        <v>128.25</v>
      </c>
      <c r="AM334" s="2" t="s">
        <v>534</v>
      </c>
    </row>
    <row r="335" spans="1:39" x14ac:dyDescent="0.25">
      <c r="A335" s="56" t="s">
        <v>86</v>
      </c>
      <c r="B335" s="105">
        <v>52583</v>
      </c>
      <c r="C335" s="98" t="s">
        <v>184</v>
      </c>
      <c r="D335" s="105">
        <v>9000</v>
      </c>
      <c r="E335" s="98">
        <v>19000</v>
      </c>
      <c r="F335" s="98"/>
      <c r="G335" s="111">
        <f>AVERAGE(Table1422[[#This Row],[IQ1_2015]:[IQ1_2019]])</f>
        <v>26861</v>
      </c>
      <c r="H335" s="100">
        <v>53500</v>
      </c>
      <c r="I335" s="100">
        <v>54000</v>
      </c>
      <c r="J335" s="100">
        <v>35350</v>
      </c>
      <c r="K335" s="100">
        <v>28000</v>
      </c>
      <c r="L335" s="100"/>
      <c r="M335" s="111">
        <f>AVERAGE(Table1422[[#This Row],[IQ2_2015]:[IQ2_2019]])</f>
        <v>42712.5</v>
      </c>
      <c r="N335" s="100">
        <v>54417</v>
      </c>
      <c r="O335" s="100">
        <v>78000</v>
      </c>
      <c r="P335" s="100">
        <v>42063</v>
      </c>
      <c r="Q335" s="100">
        <v>29500</v>
      </c>
      <c r="R335" s="100"/>
      <c r="S335" s="116">
        <f>AVERAGE(Table1422[[#This Row],[IQ3_2015]:[IQ3_2019]])</f>
        <v>50995</v>
      </c>
      <c r="T335" s="107">
        <v>0</v>
      </c>
      <c r="U335" s="107">
        <v>0</v>
      </c>
      <c r="V335" s="107">
        <v>0.24199999999999999</v>
      </c>
      <c r="W335" s="107">
        <v>0</v>
      </c>
      <c r="X335" s="107"/>
      <c r="Y335" s="117">
        <f>AVERAGE(Table1422[[#This Row],[SNAP_2015]:[SNAP_2019]])</f>
        <v>6.0499999999999998E-2</v>
      </c>
      <c r="Z335" s="107">
        <v>0</v>
      </c>
      <c r="AA335" s="107">
        <v>0</v>
      </c>
      <c r="AB335" s="107">
        <v>0.253</v>
      </c>
      <c r="AC335" s="107">
        <v>0</v>
      </c>
      <c r="AD335" s="107"/>
      <c r="AE335" s="115">
        <f>AVERAGE(Table1422[[#This Row],[Poverty_2015]:[Poverty_2019]])</f>
        <v>6.3250000000000001E-2</v>
      </c>
      <c r="AF335" s="109">
        <v>0.375</v>
      </c>
      <c r="AG335" s="109">
        <v>0.44400000000000001</v>
      </c>
      <c r="AH335" s="109">
        <v>0.51900000000000002</v>
      </c>
      <c r="AI335" s="109">
        <v>0</v>
      </c>
      <c r="AJ335" s="109"/>
      <c r="AK335" s="114">
        <f>AVERAGE(Table1422[[#This Row],[Full Time Employment_2015]:[Full Time Employment_2019]])</f>
        <v>0.33450000000000002</v>
      </c>
      <c r="AL335" s="100"/>
      <c r="AM335" s="2" t="s">
        <v>507</v>
      </c>
    </row>
    <row r="336" spans="1:39" x14ac:dyDescent="0.25">
      <c r="A336" s="56" t="s">
        <v>200</v>
      </c>
      <c r="B336" s="105">
        <v>31286</v>
      </c>
      <c r="C336" s="98">
        <v>24833</v>
      </c>
      <c r="D336" s="105">
        <v>23750</v>
      </c>
      <c r="E336" s="98">
        <v>24063</v>
      </c>
      <c r="F336" s="98"/>
      <c r="G336" s="111">
        <f>AVERAGE(Table1422[[#This Row],[IQ1_2015]:[IQ1_2019]])</f>
        <v>25983</v>
      </c>
      <c r="H336" s="100">
        <v>50500</v>
      </c>
      <c r="I336" s="100">
        <v>46286</v>
      </c>
      <c r="J336" s="100">
        <v>28750</v>
      </c>
      <c r="K336" s="100">
        <v>46250</v>
      </c>
      <c r="L336" s="100"/>
      <c r="M336" s="111">
        <f>AVERAGE(Table1422[[#This Row],[IQ2_2015]:[IQ2_2019]])</f>
        <v>42946.5</v>
      </c>
      <c r="N336" s="100">
        <v>75875</v>
      </c>
      <c r="O336" s="100">
        <v>73667</v>
      </c>
      <c r="P336" s="100">
        <v>42500</v>
      </c>
      <c r="Q336" s="100">
        <v>81786</v>
      </c>
      <c r="R336" s="100"/>
      <c r="S336" s="116">
        <f>AVERAGE(Table1422[[#This Row],[IQ3_2015]:[IQ3_2019]])</f>
        <v>68457</v>
      </c>
      <c r="T336" s="107">
        <v>0.193</v>
      </c>
      <c r="U336" s="107">
        <v>0.22399999999999998</v>
      </c>
      <c r="V336" s="107">
        <v>0</v>
      </c>
      <c r="W336" s="107">
        <v>0.2</v>
      </c>
      <c r="X336" s="107"/>
      <c r="Y336" s="117">
        <f>AVERAGE(Table1422[[#This Row],[SNAP_2015]:[SNAP_2019]])</f>
        <v>0.15425</v>
      </c>
      <c r="Z336" s="107">
        <v>0.14599999999999999</v>
      </c>
      <c r="AA336" s="107">
        <v>0.154</v>
      </c>
      <c r="AB336" s="107">
        <v>0</v>
      </c>
      <c r="AC336" s="107">
        <v>0.14300000000000002</v>
      </c>
      <c r="AD336" s="107"/>
      <c r="AE336" s="115">
        <f>AVERAGE(Table1422[[#This Row],[Poverty_2015]:[Poverty_2019]])</f>
        <v>0.11075</v>
      </c>
      <c r="AF336" s="109">
        <v>0.46799999999999997</v>
      </c>
      <c r="AG336" s="109">
        <v>0.46799999999999997</v>
      </c>
      <c r="AH336" s="109">
        <v>7.6999999999999999E-2</v>
      </c>
      <c r="AI336" s="109">
        <v>0.55700000000000005</v>
      </c>
      <c r="AJ336" s="109"/>
      <c r="AK336" s="114">
        <f>AVERAGE(Table1422[[#This Row],[Full Time Employment_2015]:[Full Time Employment_2019]])</f>
        <v>0.39249999999999996</v>
      </c>
      <c r="AL336" s="100">
        <v>90</v>
      </c>
      <c r="AM336" s="2" t="s">
        <v>534</v>
      </c>
    </row>
    <row r="337" spans="1:39" x14ac:dyDescent="0.25">
      <c r="A337" s="56" t="s">
        <v>199</v>
      </c>
      <c r="B337" s="105">
        <v>44500</v>
      </c>
      <c r="C337" s="98">
        <v>46179</v>
      </c>
      <c r="D337" s="105">
        <v>22700</v>
      </c>
      <c r="E337" s="98">
        <v>53972</v>
      </c>
      <c r="F337" s="98"/>
      <c r="G337" s="111">
        <f>AVERAGE(Table1422[[#This Row],[IQ1_2015]:[IQ1_2019]])</f>
        <v>41837.75</v>
      </c>
      <c r="H337" s="100">
        <v>80148</v>
      </c>
      <c r="I337" s="100">
        <v>79882</v>
      </c>
      <c r="J337" s="100">
        <v>42417</v>
      </c>
      <c r="K337" s="100">
        <v>79694</v>
      </c>
      <c r="L337" s="100"/>
      <c r="M337" s="111">
        <f>AVERAGE(Table1422[[#This Row],[IQ2_2015]:[IQ2_2019]])</f>
        <v>70535.25</v>
      </c>
      <c r="N337" s="100">
        <v>107036</v>
      </c>
      <c r="O337" s="100">
        <v>107125</v>
      </c>
      <c r="P337" s="100">
        <v>75125</v>
      </c>
      <c r="Q337" s="100">
        <v>105237</v>
      </c>
      <c r="R337" s="100"/>
      <c r="S337" s="116">
        <f>AVERAGE(Table1422[[#This Row],[IQ3_2015]:[IQ3_2019]])</f>
        <v>98630.75</v>
      </c>
      <c r="T337" s="107">
        <v>3.3000000000000002E-2</v>
      </c>
      <c r="U337" s="107">
        <v>2.8999999999999998E-2</v>
      </c>
      <c r="V337" s="107">
        <v>0.223</v>
      </c>
      <c r="W337" s="107">
        <v>4.2999999999999997E-2</v>
      </c>
      <c r="X337" s="107"/>
      <c r="Y337" s="117">
        <f>AVERAGE(Table1422[[#This Row],[SNAP_2015]:[SNAP_2019]])</f>
        <v>8.2000000000000003E-2</v>
      </c>
      <c r="Z337" s="107">
        <v>4.9000000000000002E-2</v>
      </c>
      <c r="AA337" s="107">
        <v>4.2999999999999997E-2</v>
      </c>
      <c r="AB337" s="107">
        <v>0.158</v>
      </c>
      <c r="AC337" s="107">
        <v>4.0999999999999995E-2</v>
      </c>
      <c r="AD337" s="107"/>
      <c r="AE337" s="115">
        <f>AVERAGE(Table1422[[#This Row],[Poverty_2015]:[Poverty_2019]])</f>
        <v>7.2749999999999995E-2</v>
      </c>
      <c r="AF337" s="109">
        <v>0.69400000000000006</v>
      </c>
      <c r="AG337" s="109">
        <v>0.78200000000000003</v>
      </c>
      <c r="AH337" s="109">
        <v>0.56899999999999995</v>
      </c>
      <c r="AI337" s="109">
        <v>0.73099999999999998</v>
      </c>
      <c r="AJ337" s="109"/>
      <c r="AK337" s="114">
        <f>AVERAGE(Table1422[[#This Row],[Full Time Employment_2015]:[Full Time Employment_2019]])</f>
        <v>0.69399999999999995</v>
      </c>
      <c r="AL337" s="100"/>
      <c r="AM337" s="2" t="s">
        <v>507</v>
      </c>
    </row>
    <row r="338" spans="1:39" x14ac:dyDescent="0.25">
      <c r="A338" s="56" t="s">
        <v>198</v>
      </c>
      <c r="B338" s="105">
        <v>13833</v>
      </c>
      <c r="C338" s="98">
        <v>13500</v>
      </c>
      <c r="D338" s="105">
        <v>50792</v>
      </c>
      <c r="E338" s="98">
        <v>11125</v>
      </c>
      <c r="F338" s="98"/>
      <c r="G338" s="111">
        <f>AVERAGE(Table1422[[#This Row],[IQ1_2015]:[IQ1_2019]])</f>
        <v>22312.5</v>
      </c>
      <c r="H338" s="100">
        <v>31500</v>
      </c>
      <c r="I338" s="100">
        <v>35125</v>
      </c>
      <c r="J338" s="100">
        <v>80529</v>
      </c>
      <c r="K338" s="100">
        <v>25250</v>
      </c>
      <c r="L338" s="100"/>
      <c r="M338" s="111">
        <f>AVERAGE(Table1422[[#This Row],[IQ2_2015]:[IQ2_2019]])</f>
        <v>43101</v>
      </c>
      <c r="N338" s="100">
        <v>41750</v>
      </c>
      <c r="O338" s="100">
        <v>46625</v>
      </c>
      <c r="P338" s="100">
        <v>109000</v>
      </c>
      <c r="Q338" s="100">
        <v>38688</v>
      </c>
      <c r="R338" s="100"/>
      <c r="S338" s="116">
        <f>AVERAGE(Table1422[[#This Row],[IQ3_2015]:[IQ3_2019]])</f>
        <v>59015.75</v>
      </c>
      <c r="T338" s="107">
        <v>0.50700000000000001</v>
      </c>
      <c r="U338" s="107">
        <v>0.52600000000000002</v>
      </c>
      <c r="V338" s="107">
        <v>2.8999999999999998E-2</v>
      </c>
      <c r="W338" s="107">
        <v>0.48499999999999999</v>
      </c>
      <c r="X338" s="107"/>
      <c r="Y338" s="117">
        <f>AVERAGE(Table1422[[#This Row],[SNAP_2015]:[SNAP_2019]])</f>
        <v>0.38674999999999993</v>
      </c>
      <c r="Z338" s="107">
        <v>0.23300000000000001</v>
      </c>
      <c r="AA338" s="107">
        <v>0.23699999999999999</v>
      </c>
      <c r="AB338" s="107">
        <v>3.6000000000000004E-2</v>
      </c>
      <c r="AC338" s="107">
        <v>0.32400000000000001</v>
      </c>
      <c r="AD338" s="107"/>
      <c r="AE338" s="115">
        <f>AVERAGE(Table1422[[#This Row],[Poverty_2015]:[Poverty_2019]])</f>
        <v>0.20750000000000002</v>
      </c>
      <c r="AF338" s="109">
        <v>0.188</v>
      </c>
      <c r="AG338" s="109">
        <v>0.20600000000000002</v>
      </c>
      <c r="AH338" s="109">
        <v>0.54600000000000004</v>
      </c>
      <c r="AI338" s="109">
        <v>0.215</v>
      </c>
      <c r="AJ338" s="109"/>
      <c r="AK338" s="114">
        <f>AVERAGE(Table1422[[#This Row],[Full Time Employment_2015]:[Full Time Employment_2019]])</f>
        <v>0.28875000000000001</v>
      </c>
      <c r="AL338" s="140">
        <v>157</v>
      </c>
      <c r="AM338" s="2" t="s">
        <v>503</v>
      </c>
    </row>
    <row r="339" spans="1:39" x14ac:dyDescent="0.25">
      <c r="A339" s="56" t="s">
        <v>197</v>
      </c>
      <c r="B339" s="105">
        <v>32190</v>
      </c>
      <c r="C339" s="98">
        <v>28889</v>
      </c>
      <c r="D339" s="105">
        <v>12167</v>
      </c>
      <c r="E339" s="98">
        <v>33125</v>
      </c>
      <c r="F339" s="98"/>
      <c r="G339" s="111">
        <f>AVERAGE(Table1422[[#This Row],[IQ1_2015]:[IQ1_2019]])</f>
        <v>26592.75</v>
      </c>
      <c r="H339" s="100">
        <v>62563</v>
      </c>
      <c r="I339" s="100">
        <v>60588</v>
      </c>
      <c r="J339" s="100">
        <v>35167</v>
      </c>
      <c r="K339" s="100">
        <v>65143</v>
      </c>
      <c r="L339" s="100"/>
      <c r="M339" s="111">
        <f>AVERAGE(Table1422[[#This Row],[IQ2_2015]:[IQ2_2019]])</f>
        <v>55865.25</v>
      </c>
      <c r="N339" s="100">
        <v>108000</v>
      </c>
      <c r="O339" s="100">
        <v>102188</v>
      </c>
      <c r="P339" s="100">
        <v>47250</v>
      </c>
      <c r="Q339" s="100">
        <v>97938</v>
      </c>
      <c r="R339" s="100"/>
      <c r="S339" s="116">
        <f>AVERAGE(Table1422[[#This Row],[IQ3_2015]:[IQ3_2019]])</f>
        <v>88844</v>
      </c>
      <c r="T339" s="107">
        <v>0.15</v>
      </c>
      <c r="U339" s="107">
        <v>0.129</v>
      </c>
      <c r="V339" s="107">
        <v>0.57399999999999995</v>
      </c>
      <c r="W339" s="107">
        <v>0.158</v>
      </c>
      <c r="X339" s="107"/>
      <c r="Y339" s="117">
        <f>AVERAGE(Table1422[[#This Row],[SNAP_2015]:[SNAP_2019]])</f>
        <v>0.25274999999999997</v>
      </c>
      <c r="Z339" s="107">
        <v>0.11199999999999999</v>
      </c>
      <c r="AA339" s="107">
        <v>0.11199999999999999</v>
      </c>
      <c r="AB339" s="107">
        <v>0.29399999999999998</v>
      </c>
      <c r="AC339" s="107">
        <v>9.0999999999999998E-2</v>
      </c>
      <c r="AD339" s="107"/>
      <c r="AE339" s="115">
        <f>AVERAGE(Table1422[[#This Row],[Poverty_2015]:[Poverty_2019]])</f>
        <v>0.15225</v>
      </c>
      <c r="AF339" s="109">
        <v>0.63200000000000001</v>
      </c>
      <c r="AG339" s="109">
        <v>0.63900000000000001</v>
      </c>
      <c r="AH339" s="109" t="s">
        <v>483</v>
      </c>
      <c r="AI339" s="109">
        <v>0.66700000000000004</v>
      </c>
      <c r="AJ339" s="109"/>
      <c r="AK339" s="114">
        <f>AVERAGE(Table1422[[#This Row],[Full Time Employment_2015]:[Full Time Employment_2019]])</f>
        <v>0.64600000000000002</v>
      </c>
      <c r="AL339" s="100"/>
      <c r="AM339" s="2" t="s">
        <v>507</v>
      </c>
    </row>
    <row r="340" spans="1:39" x14ac:dyDescent="0.25">
      <c r="A340" s="56" t="s">
        <v>196</v>
      </c>
      <c r="B340" s="105">
        <v>30910</v>
      </c>
      <c r="C340" s="98">
        <v>22490</v>
      </c>
      <c r="D340" s="105">
        <v>27444</v>
      </c>
      <c r="E340" s="98">
        <v>26640</v>
      </c>
      <c r="F340" s="98"/>
      <c r="G340" s="111">
        <f>AVERAGE(Table1422[[#This Row],[IQ1_2015]:[IQ1_2019]])</f>
        <v>26871</v>
      </c>
      <c r="H340" s="100">
        <v>64431</v>
      </c>
      <c r="I340" s="100">
        <v>61273</v>
      </c>
      <c r="J340" s="100">
        <v>77833</v>
      </c>
      <c r="K340" s="100">
        <v>81024</v>
      </c>
      <c r="L340" s="100"/>
      <c r="M340" s="111">
        <f>AVERAGE(Table1422[[#This Row],[IQ2_2015]:[IQ2_2019]])</f>
        <v>71140.25</v>
      </c>
      <c r="N340" s="100">
        <v>102449</v>
      </c>
      <c r="O340" s="100">
        <v>101059</v>
      </c>
      <c r="P340" s="100">
        <v>102473</v>
      </c>
      <c r="Q340" s="100">
        <v>102947</v>
      </c>
      <c r="R340" s="100"/>
      <c r="S340" s="116">
        <f>AVERAGE(Table1422[[#This Row],[IQ3_2015]:[IQ3_2019]])</f>
        <v>102232</v>
      </c>
      <c r="T340" s="107">
        <v>5.2999999999999999E-2</v>
      </c>
      <c r="U340" s="107">
        <v>5.4000000000000006E-2</v>
      </c>
      <c r="V340" s="107">
        <v>1.1000000000000001E-2</v>
      </c>
      <c r="W340" s="107">
        <v>0</v>
      </c>
      <c r="X340" s="107"/>
      <c r="Y340" s="117">
        <f>AVERAGE(Table1422[[#This Row],[SNAP_2015]:[SNAP_2019]])</f>
        <v>2.9500000000000002E-2</v>
      </c>
      <c r="Z340" s="107">
        <v>8.199999999999999E-2</v>
      </c>
      <c r="AA340" s="107">
        <v>9.4E-2</v>
      </c>
      <c r="AB340" s="107">
        <v>9.3000000000000013E-2</v>
      </c>
      <c r="AC340" s="107">
        <v>0.12300000000000001</v>
      </c>
      <c r="AD340" s="107"/>
      <c r="AE340" s="115">
        <f>AVERAGE(Table1422[[#This Row],[Poverty_2015]:[Poverty_2019]])</f>
        <v>9.8000000000000004E-2</v>
      </c>
      <c r="AF340" s="109">
        <v>0.55399999999999994</v>
      </c>
      <c r="AG340" s="109">
        <v>0.56499999999999995</v>
      </c>
      <c r="AH340" s="109">
        <v>0.505</v>
      </c>
      <c r="AI340" s="109">
        <v>0.621</v>
      </c>
      <c r="AJ340" s="109"/>
      <c r="AK340" s="114">
        <f>AVERAGE(Table1422[[#This Row],[Full Time Employment_2015]:[Full Time Employment_2019]])</f>
        <v>0.56124999999999992</v>
      </c>
      <c r="AL340" s="100"/>
      <c r="AM340" s="2" t="s">
        <v>505</v>
      </c>
    </row>
    <row r="341" spans="1:39" x14ac:dyDescent="0.25">
      <c r="A341" s="56" t="s">
        <v>19</v>
      </c>
      <c r="B341" s="105">
        <v>8188</v>
      </c>
      <c r="C341" s="98">
        <v>7800</v>
      </c>
      <c r="D341" s="105">
        <v>6833</v>
      </c>
      <c r="E341" s="98">
        <v>7500</v>
      </c>
      <c r="F341" s="98"/>
      <c r="G341" s="111">
        <f>AVERAGE(Table1422[[#This Row],[IQ1_2015]:[IQ1_2019]])</f>
        <v>7580.25</v>
      </c>
      <c r="H341" s="100">
        <v>20333</v>
      </c>
      <c r="I341" s="100">
        <v>22583</v>
      </c>
      <c r="J341" s="100">
        <v>22250</v>
      </c>
      <c r="K341" s="100">
        <v>23750</v>
      </c>
      <c r="L341" s="100"/>
      <c r="M341" s="111">
        <f>AVERAGE(Table1422[[#This Row],[IQ2_2015]:[IQ2_2019]])</f>
        <v>22229</v>
      </c>
      <c r="N341" s="100">
        <v>36333</v>
      </c>
      <c r="O341" s="100">
        <v>36125</v>
      </c>
      <c r="P341" s="100">
        <v>38000</v>
      </c>
      <c r="Q341" s="100">
        <v>48750</v>
      </c>
      <c r="R341" s="100"/>
      <c r="S341" s="116">
        <f>AVERAGE(Table1422[[#This Row],[IQ3_2015]:[IQ3_2019]])</f>
        <v>39802</v>
      </c>
      <c r="T341" s="107">
        <v>0.59099999999999997</v>
      </c>
      <c r="U341" s="107">
        <v>0.63500000000000001</v>
      </c>
      <c r="V341" s="107">
        <v>0.63200000000000001</v>
      </c>
      <c r="W341" s="107">
        <v>0.52</v>
      </c>
      <c r="X341" s="107"/>
      <c r="Y341" s="117">
        <f>AVERAGE(Table1422[[#This Row],[SNAP_2015]:[SNAP_2019]])</f>
        <v>0.59450000000000003</v>
      </c>
      <c r="Z341" s="107">
        <v>0.54500000000000004</v>
      </c>
      <c r="AA341" s="107">
        <v>0.52400000000000002</v>
      </c>
      <c r="AB341" s="107">
        <v>0.56100000000000005</v>
      </c>
      <c r="AC341" s="107">
        <v>0.46</v>
      </c>
      <c r="AD341" s="107"/>
      <c r="AE341" s="115">
        <f>AVERAGE(Table1422[[#This Row],[Poverty_2015]:[Poverty_2019]])</f>
        <v>0.52249999999999996</v>
      </c>
      <c r="AF341" s="109">
        <v>0.34200000000000003</v>
      </c>
      <c r="AG341" s="109">
        <v>0.41499999999999998</v>
      </c>
      <c r="AH341" s="109" t="s">
        <v>483</v>
      </c>
      <c r="AI341" s="109">
        <v>0.32100000000000001</v>
      </c>
      <c r="AJ341" s="109"/>
      <c r="AK341" s="114">
        <f>AVERAGE(Table1422[[#This Row],[Full Time Employment_2015]:[Full Time Employment_2019]])</f>
        <v>0.35933333333333334</v>
      </c>
      <c r="AL341" s="100"/>
      <c r="AM341" s="2" t="s">
        <v>507</v>
      </c>
    </row>
    <row r="342" spans="1:39" x14ac:dyDescent="0.25">
      <c r="A342" s="56" t="s">
        <v>195</v>
      </c>
      <c r="B342" s="105">
        <v>25400</v>
      </c>
      <c r="C342" s="98">
        <v>20750</v>
      </c>
      <c r="D342" s="105">
        <v>28400</v>
      </c>
      <c r="E342" s="98">
        <v>25500</v>
      </c>
      <c r="F342" s="98"/>
      <c r="G342" s="111">
        <f>AVERAGE(Table1422[[#This Row],[IQ1_2015]:[IQ1_2019]])</f>
        <v>25012.5</v>
      </c>
      <c r="H342" s="100">
        <v>49667</v>
      </c>
      <c r="I342" s="100">
        <v>42000</v>
      </c>
      <c r="J342" s="100">
        <v>53000</v>
      </c>
      <c r="K342" s="100">
        <v>52250</v>
      </c>
      <c r="L342" s="100"/>
      <c r="M342" s="111">
        <f>AVERAGE(Table1422[[#This Row],[IQ2_2015]:[IQ2_2019]])</f>
        <v>49229.25</v>
      </c>
      <c r="N342" s="100">
        <v>78000</v>
      </c>
      <c r="O342" s="100">
        <v>70500</v>
      </c>
      <c r="P342" s="100">
        <v>86500</v>
      </c>
      <c r="Q342" s="100">
        <v>84000</v>
      </c>
      <c r="R342" s="100"/>
      <c r="S342" s="116">
        <f>AVERAGE(Table1422[[#This Row],[IQ3_2015]:[IQ3_2019]])</f>
        <v>79750</v>
      </c>
      <c r="T342" s="107">
        <v>0.17199999999999999</v>
      </c>
      <c r="U342" s="107">
        <v>0.16500000000000001</v>
      </c>
      <c r="V342" s="107">
        <v>0.14199999999999999</v>
      </c>
      <c r="W342" s="107">
        <v>0.14499999999999999</v>
      </c>
      <c r="X342" s="107"/>
      <c r="Y342" s="117">
        <f>AVERAGE(Table1422[[#This Row],[SNAP_2015]:[SNAP_2019]])</f>
        <v>0.156</v>
      </c>
      <c r="Z342" s="107">
        <v>0.187</v>
      </c>
      <c r="AA342" s="107">
        <v>0.22</v>
      </c>
      <c r="AB342" s="107">
        <v>0.16399999999999998</v>
      </c>
      <c r="AC342" s="107">
        <v>0.191</v>
      </c>
      <c r="AD342" s="107"/>
      <c r="AE342" s="115">
        <f>AVERAGE(Table1422[[#This Row],[Poverty_2015]:[Poverty_2019]])</f>
        <v>0.1905</v>
      </c>
      <c r="AF342" s="109">
        <v>0.376</v>
      </c>
      <c r="AG342" s="109">
        <v>0.43</v>
      </c>
      <c r="AH342" s="109" t="s">
        <v>483</v>
      </c>
      <c r="AI342" s="109">
        <v>0.51100000000000001</v>
      </c>
      <c r="AJ342" s="109"/>
      <c r="AK342" s="114">
        <f>AVERAGE(Table1422[[#This Row],[Full Time Employment_2015]:[Full Time Employment_2019]])</f>
        <v>0.43900000000000006</v>
      </c>
      <c r="AL342" s="100"/>
      <c r="AM342" s="2" t="s">
        <v>507</v>
      </c>
    </row>
    <row r="343" spans="1:39" x14ac:dyDescent="0.25">
      <c r="A343" s="56" t="s">
        <v>194</v>
      </c>
      <c r="B343" s="105">
        <v>9500</v>
      </c>
      <c r="C343" s="98">
        <v>13500</v>
      </c>
      <c r="D343" s="105">
        <v>15100</v>
      </c>
      <c r="E343" s="98">
        <v>17625</v>
      </c>
      <c r="F343" s="98"/>
      <c r="G343" s="111">
        <f>AVERAGE(Table1422[[#This Row],[IQ1_2015]:[IQ1_2019]])</f>
        <v>13931.25</v>
      </c>
      <c r="H343" s="100">
        <v>21750</v>
      </c>
      <c r="I343" s="100">
        <v>27875</v>
      </c>
      <c r="J343" s="100">
        <v>21500</v>
      </c>
      <c r="K343" s="100">
        <v>25500</v>
      </c>
      <c r="L343" s="100"/>
      <c r="M343" s="111">
        <f>AVERAGE(Table1422[[#This Row],[IQ2_2015]:[IQ2_2019]])</f>
        <v>24156.25</v>
      </c>
      <c r="N343" s="100">
        <v>36500</v>
      </c>
      <c r="O343" s="100">
        <v>39500</v>
      </c>
      <c r="P343" s="100">
        <v>37875</v>
      </c>
      <c r="Q343" s="100">
        <v>44000</v>
      </c>
      <c r="R343" s="100"/>
      <c r="S343" s="116">
        <f>AVERAGE(Table1422[[#This Row],[IQ3_2015]:[IQ3_2019]])</f>
        <v>39468.75</v>
      </c>
      <c r="T343" s="107">
        <v>0.439</v>
      </c>
      <c r="U343" s="107">
        <v>0.42399999999999999</v>
      </c>
      <c r="V343" s="107">
        <v>0.57100000000000006</v>
      </c>
      <c r="W343" s="107">
        <v>0.55399999999999994</v>
      </c>
      <c r="X343" s="107"/>
      <c r="Y343" s="117">
        <f>AVERAGE(Table1422[[#This Row],[SNAP_2015]:[SNAP_2019]])</f>
        <v>0.497</v>
      </c>
      <c r="Z343" s="107">
        <v>0.33299999999999996</v>
      </c>
      <c r="AA343" s="107">
        <v>0.35600000000000004</v>
      </c>
      <c r="AB343" s="107">
        <v>0.32100000000000001</v>
      </c>
      <c r="AC343" s="107">
        <v>0.28600000000000003</v>
      </c>
      <c r="AD343" s="107"/>
      <c r="AE343" s="115">
        <f>AVERAGE(Table1422[[#This Row],[Poverty_2015]:[Poverty_2019]])</f>
        <v>0.32400000000000001</v>
      </c>
      <c r="AF343" s="109">
        <v>0.214</v>
      </c>
      <c r="AG343" s="109">
        <v>0.247</v>
      </c>
      <c r="AH343" s="109" t="s">
        <v>483</v>
      </c>
      <c r="AI343" s="109">
        <v>0.25600000000000001</v>
      </c>
      <c r="AJ343" s="109"/>
      <c r="AK343" s="114">
        <f>AVERAGE(Table1422[[#This Row],[Full Time Employment_2015]:[Full Time Employment_2019]])</f>
        <v>0.23899999999999999</v>
      </c>
      <c r="AL343" s="100"/>
      <c r="AM343" s="2" t="s">
        <v>507</v>
      </c>
    </row>
    <row r="344" spans="1:39" x14ac:dyDescent="0.25">
      <c r="A344" s="56" t="s">
        <v>193</v>
      </c>
      <c r="B344" s="105">
        <v>23154</v>
      </c>
      <c r="C344" s="98">
        <v>22857</v>
      </c>
      <c r="D344" s="105">
        <v>22186</v>
      </c>
      <c r="E344" s="98">
        <v>22457</v>
      </c>
      <c r="F344" s="98"/>
      <c r="G344" s="111">
        <f>AVERAGE(Table1422[[#This Row],[IQ1_2015]:[IQ1_2019]])</f>
        <v>22663.5</v>
      </c>
      <c r="H344" s="100">
        <v>46387</v>
      </c>
      <c r="I344" s="100">
        <v>44476</v>
      </c>
      <c r="J344" s="100">
        <v>44977</v>
      </c>
      <c r="K344" s="100">
        <v>45594</v>
      </c>
      <c r="L344" s="100"/>
      <c r="M344" s="111">
        <f>AVERAGE(Table1422[[#This Row],[IQ2_2015]:[IQ2_2019]])</f>
        <v>45358.5</v>
      </c>
      <c r="N344" s="100">
        <v>73564</v>
      </c>
      <c r="O344" s="100">
        <v>75481</v>
      </c>
      <c r="P344" s="100">
        <v>76612</v>
      </c>
      <c r="Q344" s="100">
        <v>77750</v>
      </c>
      <c r="R344" s="100"/>
      <c r="S344" s="116">
        <f>AVERAGE(Table1422[[#This Row],[IQ3_2015]:[IQ3_2019]])</f>
        <v>75851.75</v>
      </c>
      <c r="T344" s="107">
        <v>0.187</v>
      </c>
      <c r="U344" s="107">
        <v>0.191</v>
      </c>
      <c r="V344" s="107">
        <v>0.18600000000000003</v>
      </c>
      <c r="W344" s="107">
        <v>0.20800000000000002</v>
      </c>
      <c r="X344" s="107"/>
      <c r="Y344" s="117">
        <f>AVERAGE(Table1422[[#This Row],[SNAP_2015]:[SNAP_2019]])</f>
        <v>0.193</v>
      </c>
      <c r="Z344" s="107">
        <v>0.128</v>
      </c>
      <c r="AA344" s="107">
        <v>0.13600000000000001</v>
      </c>
      <c r="AB344" s="107">
        <v>0.13200000000000001</v>
      </c>
      <c r="AC344" s="107">
        <v>0.12300000000000001</v>
      </c>
      <c r="AD344" s="107"/>
      <c r="AE344" s="115">
        <f>AVERAGE(Table1422[[#This Row],[Poverty_2015]:[Poverty_2019]])</f>
        <v>0.12975</v>
      </c>
      <c r="AF344" s="109">
        <v>0.53500000000000003</v>
      </c>
      <c r="AG344" s="109">
        <v>0.54100000000000004</v>
      </c>
      <c r="AH344" s="109">
        <v>0</v>
      </c>
      <c r="AI344" s="109">
        <v>0.56100000000000005</v>
      </c>
      <c r="AJ344" s="109"/>
      <c r="AK344" s="114">
        <f>AVERAGE(Table1422[[#This Row],[Full Time Employment_2015]:[Full Time Employment_2019]])</f>
        <v>0.40925</v>
      </c>
      <c r="AL344" s="100"/>
      <c r="AM344" s="2" t="s">
        <v>507</v>
      </c>
    </row>
    <row r="345" spans="1:39" x14ac:dyDescent="0.25">
      <c r="A345" s="56" t="s">
        <v>192</v>
      </c>
      <c r="B345" s="105" t="s">
        <v>184</v>
      </c>
      <c r="C345" s="98" t="s">
        <v>184</v>
      </c>
      <c r="D345" s="105" t="s">
        <v>184</v>
      </c>
      <c r="E345" s="98">
        <v>29000</v>
      </c>
      <c r="F345" s="98"/>
      <c r="G345" s="111">
        <f>AVERAGE(Table1422[[#This Row],[IQ1_2015]:[IQ1_2019]])</f>
        <v>29000</v>
      </c>
      <c r="H345" s="100" t="s">
        <v>184</v>
      </c>
      <c r="I345" s="100" t="s">
        <v>184</v>
      </c>
      <c r="J345" s="100" t="s">
        <v>184</v>
      </c>
      <c r="K345" s="100">
        <v>40462</v>
      </c>
      <c r="L345" s="100"/>
      <c r="M345" s="111">
        <f>AVERAGE(Table1422[[#This Row],[IQ2_2015]:[IQ2_2019]])</f>
        <v>40462</v>
      </c>
      <c r="N345" s="100" t="s">
        <v>184</v>
      </c>
      <c r="O345" s="100" t="s">
        <v>184</v>
      </c>
      <c r="P345" s="100" t="s">
        <v>184</v>
      </c>
      <c r="Q345" s="100">
        <v>41846</v>
      </c>
      <c r="R345" s="100"/>
      <c r="S345" s="116">
        <f>AVERAGE(Table1422[[#This Row],[IQ3_2015]:[IQ3_2019]])</f>
        <v>41846</v>
      </c>
      <c r="T345" s="107">
        <v>0</v>
      </c>
      <c r="U345" s="107" t="s">
        <v>483</v>
      </c>
      <c r="V345" s="107">
        <v>0</v>
      </c>
      <c r="W345" s="107">
        <v>0</v>
      </c>
      <c r="X345" s="107"/>
      <c r="Y345" s="117">
        <f>AVERAGE(Table1422[[#This Row],[SNAP_2015]:[SNAP_2019]])</f>
        <v>0</v>
      </c>
      <c r="Z345" s="107">
        <v>0</v>
      </c>
      <c r="AA345" s="107" t="s">
        <v>483</v>
      </c>
      <c r="AB345" s="107">
        <v>0</v>
      </c>
      <c r="AC345" s="107">
        <v>0</v>
      </c>
      <c r="AD345" s="107"/>
      <c r="AE345" s="115">
        <f>AVERAGE(Table1422[[#This Row],[Poverty_2015]:[Poverty_2019]])</f>
        <v>0</v>
      </c>
      <c r="AF345" s="109">
        <v>0</v>
      </c>
      <c r="AG345" s="109" t="s">
        <v>483</v>
      </c>
      <c r="AH345" s="109">
        <v>0.89900000000000002</v>
      </c>
      <c r="AI345" s="109">
        <v>0.63900000000000001</v>
      </c>
      <c r="AJ345" s="109"/>
      <c r="AK345" s="114">
        <f>AVERAGE(Table1422[[#This Row],[Full Time Employment_2015]:[Full Time Employment_2019]])</f>
        <v>0.51266666666666671</v>
      </c>
      <c r="AL345" s="100"/>
      <c r="AM345" s="2" t="s">
        <v>507</v>
      </c>
    </row>
    <row r="346" spans="1:39" x14ac:dyDescent="0.25">
      <c r="A346" s="56" t="s">
        <v>191</v>
      </c>
      <c r="B346" s="105">
        <v>11583</v>
      </c>
      <c r="C346" s="98">
        <v>13750</v>
      </c>
      <c r="D346" s="105">
        <v>15500</v>
      </c>
      <c r="E346" s="98">
        <v>17167</v>
      </c>
      <c r="F346" s="98"/>
      <c r="G346" s="111">
        <f>AVERAGE(Table1422[[#This Row],[IQ1_2015]:[IQ1_2019]])</f>
        <v>14500</v>
      </c>
      <c r="H346" s="100">
        <v>25167</v>
      </c>
      <c r="I346" s="100">
        <v>26071</v>
      </c>
      <c r="J346" s="100">
        <v>28375</v>
      </c>
      <c r="K346" s="100">
        <v>34333</v>
      </c>
      <c r="L346" s="100"/>
      <c r="M346" s="111">
        <f>AVERAGE(Table1422[[#This Row],[IQ2_2015]:[IQ2_2019]])</f>
        <v>28486.5</v>
      </c>
      <c r="N346" s="100">
        <v>41000</v>
      </c>
      <c r="O346" s="100">
        <v>50714</v>
      </c>
      <c r="P346" s="100">
        <v>52000</v>
      </c>
      <c r="Q346" s="100">
        <v>56167</v>
      </c>
      <c r="R346" s="100"/>
      <c r="S346" s="116">
        <f>AVERAGE(Table1422[[#This Row],[IQ3_2015]:[IQ3_2019]])</f>
        <v>49970.25</v>
      </c>
      <c r="T346" s="107">
        <v>0.40600000000000003</v>
      </c>
      <c r="U346" s="107">
        <v>0.45700000000000002</v>
      </c>
      <c r="V346" s="107">
        <v>0.46500000000000002</v>
      </c>
      <c r="W346" s="107">
        <v>0.38600000000000001</v>
      </c>
      <c r="X346" s="107"/>
      <c r="Y346" s="117">
        <f>AVERAGE(Table1422[[#This Row],[SNAP_2015]:[SNAP_2019]])</f>
        <v>0.42849999999999999</v>
      </c>
      <c r="Z346" s="107">
        <v>0.33299999999999996</v>
      </c>
      <c r="AA346" s="107">
        <v>0.24299999999999999</v>
      </c>
      <c r="AB346" s="107">
        <v>0.26800000000000002</v>
      </c>
      <c r="AC346" s="107">
        <v>0.217</v>
      </c>
      <c r="AD346" s="107"/>
      <c r="AE346" s="115">
        <f>AVERAGE(Table1422[[#This Row],[Poverty_2015]:[Poverty_2019]])</f>
        <v>0.26524999999999999</v>
      </c>
      <c r="AF346" s="109">
        <v>0.27200000000000002</v>
      </c>
      <c r="AG346" s="109">
        <v>0.30199999999999999</v>
      </c>
      <c r="AH346" s="109">
        <v>0.85199999999999998</v>
      </c>
      <c r="AI346" s="109">
        <v>0.32600000000000001</v>
      </c>
      <c r="AJ346" s="109"/>
      <c r="AK346" s="114">
        <f>AVERAGE(Table1422[[#This Row],[Full Time Employment_2015]:[Full Time Employment_2019]])</f>
        <v>0.43800000000000006</v>
      </c>
      <c r="AL346" s="100">
        <v>105</v>
      </c>
      <c r="AM346" s="2" t="s">
        <v>534</v>
      </c>
    </row>
    <row r="347" spans="1:39" x14ac:dyDescent="0.25">
      <c r="A347" s="56" t="s">
        <v>190</v>
      </c>
      <c r="B347" s="105" t="s">
        <v>184</v>
      </c>
      <c r="C347" s="98" t="s">
        <v>184</v>
      </c>
      <c r="D347" s="105" t="s">
        <v>184</v>
      </c>
      <c r="E347" s="98" t="s">
        <v>184</v>
      </c>
      <c r="F347" s="98"/>
      <c r="G347" s="111" t="e">
        <f>AVERAGE(Table1422[[#This Row],[IQ1_2015]:[IQ1_2019]])</f>
        <v>#DIV/0!</v>
      </c>
      <c r="H347" s="100" t="s">
        <v>184</v>
      </c>
      <c r="I347" s="100" t="s">
        <v>184</v>
      </c>
      <c r="J347" s="100" t="s">
        <v>184</v>
      </c>
      <c r="K347" s="100" t="s">
        <v>184</v>
      </c>
      <c r="L347" s="100"/>
      <c r="M347" s="111" t="e">
        <f>AVERAGE(Table1422[[#This Row],[IQ2_2015]:[IQ2_2019]])</f>
        <v>#DIV/0!</v>
      </c>
      <c r="N347" s="100" t="s">
        <v>184</v>
      </c>
      <c r="O347" s="100" t="s">
        <v>184</v>
      </c>
      <c r="P347" s="100" t="s">
        <v>184</v>
      </c>
      <c r="Q347" s="100" t="s">
        <v>184</v>
      </c>
      <c r="R347" s="100"/>
      <c r="S347" s="116" t="e">
        <f>AVERAGE(Table1422[[#This Row],[IQ3_2015]:[IQ3_2019]])</f>
        <v>#DIV/0!</v>
      </c>
      <c r="T347" s="107">
        <v>0</v>
      </c>
      <c r="U347" s="107">
        <v>0</v>
      </c>
      <c r="V347" s="107" t="s">
        <v>483</v>
      </c>
      <c r="W347" s="107">
        <v>0</v>
      </c>
      <c r="X347" s="107"/>
      <c r="Y347" s="117">
        <f>AVERAGE(Table1422[[#This Row],[SNAP_2015]:[SNAP_2019]])</f>
        <v>0</v>
      </c>
      <c r="Z347" s="107">
        <v>0</v>
      </c>
      <c r="AA347" s="107">
        <v>0</v>
      </c>
      <c r="AB347" s="107" t="s">
        <v>483</v>
      </c>
      <c r="AC347" s="107">
        <v>0</v>
      </c>
      <c r="AD347" s="107"/>
      <c r="AE347" s="115">
        <f>AVERAGE(Table1422[[#This Row],[Poverty_2015]:[Poverty_2019]])</f>
        <v>0</v>
      </c>
      <c r="AF347" s="109">
        <v>0.93500000000000005</v>
      </c>
      <c r="AG347" s="109">
        <v>0.92799999999999994</v>
      </c>
      <c r="AH347" s="109" t="s">
        <v>483</v>
      </c>
      <c r="AI347" s="109">
        <v>0.5</v>
      </c>
      <c r="AJ347" s="109"/>
      <c r="AK347" s="114">
        <f>AVERAGE(Table1422[[#This Row],[Full Time Employment_2015]:[Full Time Employment_2019]])</f>
        <v>0.78766666666666663</v>
      </c>
      <c r="AL347" s="100"/>
      <c r="AM347" s="2" t="s">
        <v>507</v>
      </c>
    </row>
    <row r="348" spans="1:39" x14ac:dyDescent="0.25">
      <c r="A348" s="56" t="s">
        <v>189</v>
      </c>
      <c r="B348" s="105" t="s">
        <v>184</v>
      </c>
      <c r="C348" s="98" t="s">
        <v>184</v>
      </c>
      <c r="D348" s="105" t="s">
        <v>184</v>
      </c>
      <c r="E348" s="98" t="s">
        <v>184</v>
      </c>
      <c r="F348" s="98"/>
      <c r="G348" s="111" t="e">
        <f>AVERAGE(Table1422[[#This Row],[IQ1_2015]:[IQ1_2019]])</f>
        <v>#DIV/0!</v>
      </c>
      <c r="H348" s="100" t="s">
        <v>184</v>
      </c>
      <c r="I348" s="100" t="s">
        <v>184</v>
      </c>
      <c r="J348" s="100" t="s">
        <v>184</v>
      </c>
      <c r="K348" s="100" t="s">
        <v>184</v>
      </c>
      <c r="L348" s="100"/>
      <c r="M348" s="111" t="e">
        <f>AVERAGE(Table1422[[#This Row],[IQ2_2015]:[IQ2_2019]])</f>
        <v>#DIV/0!</v>
      </c>
      <c r="N348" s="100" t="s">
        <v>184</v>
      </c>
      <c r="O348" s="100" t="s">
        <v>184</v>
      </c>
      <c r="P348" s="100" t="s">
        <v>184</v>
      </c>
      <c r="Q348" s="100" t="s">
        <v>184</v>
      </c>
      <c r="R348" s="100"/>
      <c r="S348" s="116" t="e">
        <f>AVERAGE(Table1422[[#This Row],[IQ3_2015]:[IQ3_2019]])</f>
        <v>#DIV/0!</v>
      </c>
      <c r="T348" s="107" t="s">
        <v>483</v>
      </c>
      <c r="U348" s="107" t="s">
        <v>483</v>
      </c>
      <c r="V348" s="107" t="s">
        <v>483</v>
      </c>
      <c r="W348" s="107" t="s">
        <v>483</v>
      </c>
      <c r="X348" s="107"/>
      <c r="Y348" s="117" t="e">
        <f>AVERAGE(Table1422[[#This Row],[SNAP_2015]:[SNAP_2019]])</f>
        <v>#DIV/0!</v>
      </c>
      <c r="Z348" s="107" t="s">
        <v>483</v>
      </c>
      <c r="AA348" s="107" t="s">
        <v>483</v>
      </c>
      <c r="AB348" s="107" t="s">
        <v>483</v>
      </c>
      <c r="AC348" s="107" t="s">
        <v>483</v>
      </c>
      <c r="AD348" s="107"/>
      <c r="AE348" s="115" t="e">
        <f>AVERAGE(Table1422[[#This Row],[Poverty_2015]:[Poverty_2019]])</f>
        <v>#DIV/0!</v>
      </c>
      <c r="AF348" s="109" t="s">
        <v>483</v>
      </c>
      <c r="AG348" s="109" t="s">
        <v>483</v>
      </c>
      <c r="AH348" s="109">
        <v>0.66799999999999993</v>
      </c>
      <c r="AI348" s="109" t="s">
        <v>483</v>
      </c>
      <c r="AJ348" s="109"/>
      <c r="AK348" s="114">
        <f>AVERAGE(Table1422[[#This Row],[Full Time Employment_2015]:[Full Time Employment_2019]])</f>
        <v>0.66799999999999993</v>
      </c>
      <c r="AL348" s="100"/>
      <c r="AM348" s="2" t="s">
        <v>507</v>
      </c>
    </row>
    <row r="349" spans="1:39" x14ac:dyDescent="0.25">
      <c r="A349" s="56" t="s">
        <v>188</v>
      </c>
      <c r="B349" s="105">
        <v>24000</v>
      </c>
      <c r="C349" s="98">
        <v>22375</v>
      </c>
      <c r="D349" s="105">
        <v>23167</v>
      </c>
      <c r="E349" s="98">
        <v>24750</v>
      </c>
      <c r="F349" s="98"/>
      <c r="G349" s="111">
        <f>AVERAGE(Table1422[[#This Row],[IQ1_2015]:[IQ1_2019]])</f>
        <v>23573</v>
      </c>
      <c r="H349" s="100">
        <v>41900</v>
      </c>
      <c r="I349" s="100">
        <v>41125</v>
      </c>
      <c r="J349" s="100">
        <v>43313</v>
      </c>
      <c r="K349" s="100">
        <v>50444</v>
      </c>
      <c r="L349" s="100"/>
      <c r="M349" s="111">
        <f>AVERAGE(Table1422[[#This Row],[IQ2_2015]:[IQ2_2019]])</f>
        <v>44195.5</v>
      </c>
      <c r="N349" s="100">
        <v>66167</v>
      </c>
      <c r="O349" s="100">
        <v>65111</v>
      </c>
      <c r="P349" s="100">
        <v>64625</v>
      </c>
      <c r="Q349" s="100">
        <v>67938</v>
      </c>
      <c r="R349" s="100"/>
      <c r="S349" s="116">
        <f>AVERAGE(Table1422[[#This Row],[IQ3_2015]:[IQ3_2019]])</f>
        <v>65960.25</v>
      </c>
      <c r="T349" s="107">
        <v>0.11900000000000001</v>
      </c>
      <c r="U349" s="107">
        <v>0.16800000000000001</v>
      </c>
      <c r="V349" s="107">
        <v>0.20800000000000002</v>
      </c>
      <c r="W349" s="107">
        <v>0.217</v>
      </c>
      <c r="X349" s="107"/>
      <c r="Y349" s="117">
        <f>AVERAGE(Table1422[[#This Row],[SNAP_2015]:[SNAP_2019]])</f>
        <v>0.17800000000000002</v>
      </c>
      <c r="Z349" s="107">
        <v>0.11</v>
      </c>
      <c r="AA349" s="107">
        <v>9.1999999999999998E-2</v>
      </c>
      <c r="AB349" s="107">
        <v>7.400000000000001E-2</v>
      </c>
      <c r="AC349" s="107">
        <v>6.2E-2</v>
      </c>
      <c r="AD349" s="107"/>
      <c r="AE349" s="115">
        <f>AVERAGE(Table1422[[#This Row],[Poverty_2015]:[Poverty_2019]])</f>
        <v>8.4500000000000006E-2</v>
      </c>
      <c r="AF349" s="109">
        <v>0.54</v>
      </c>
      <c r="AG349" s="109">
        <v>0.53799999999999992</v>
      </c>
      <c r="AH349" s="109">
        <v>0.65900000000000003</v>
      </c>
      <c r="AI349" s="109">
        <v>0.45500000000000002</v>
      </c>
      <c r="AJ349" s="109"/>
      <c r="AK349" s="114">
        <f>AVERAGE(Table1422[[#This Row],[Full Time Employment_2015]:[Full Time Employment_2019]])</f>
        <v>0.54799999999999993</v>
      </c>
      <c r="AL349" s="100"/>
      <c r="AM349" s="2" t="s">
        <v>542</v>
      </c>
    </row>
    <row r="350" spans="1:39" x14ac:dyDescent="0.25">
      <c r="A350" s="56" t="s">
        <v>94</v>
      </c>
      <c r="B350" s="105">
        <v>29018</v>
      </c>
      <c r="C350" s="98">
        <v>25714</v>
      </c>
      <c r="D350" s="105">
        <v>25706</v>
      </c>
      <c r="E350" s="98">
        <v>23400</v>
      </c>
      <c r="F350" s="98"/>
      <c r="G350" s="111">
        <f>AVERAGE(Table1422[[#This Row],[IQ1_2015]:[IQ1_2019]])</f>
        <v>25959.5</v>
      </c>
      <c r="H350" s="100">
        <v>51625</v>
      </c>
      <c r="I350" s="100">
        <v>40179</v>
      </c>
      <c r="J350" s="100">
        <v>42900</v>
      </c>
      <c r="K350" s="100">
        <v>39550</v>
      </c>
      <c r="L350" s="100"/>
      <c r="M350" s="111">
        <f>AVERAGE(Table1422[[#This Row],[IQ2_2015]:[IQ2_2019]])</f>
        <v>43563.5</v>
      </c>
      <c r="N350" s="100">
        <v>71250</v>
      </c>
      <c r="O350" s="100">
        <v>64125</v>
      </c>
      <c r="P350" s="100">
        <v>64283</v>
      </c>
      <c r="Q350" s="100">
        <v>62136</v>
      </c>
      <c r="R350" s="100"/>
      <c r="S350" s="116">
        <f>AVERAGE(Table1422[[#This Row],[IQ3_2015]:[IQ3_2019]])</f>
        <v>65448.5</v>
      </c>
      <c r="T350" s="107">
        <v>0.11800000000000001</v>
      </c>
      <c r="U350" s="107">
        <v>0.13699999999999998</v>
      </c>
      <c r="V350" s="107">
        <v>0.121</v>
      </c>
      <c r="W350" s="107">
        <v>0.12</v>
      </c>
      <c r="X350" s="107"/>
      <c r="Y350" s="117">
        <f>AVERAGE(Table1422[[#This Row],[SNAP_2015]:[SNAP_2019]])</f>
        <v>0.124</v>
      </c>
      <c r="Z350" s="107">
        <v>0.113</v>
      </c>
      <c r="AA350" s="107">
        <v>0.126</v>
      </c>
      <c r="AB350" s="107">
        <v>0.127</v>
      </c>
      <c r="AC350" s="107">
        <v>0.155</v>
      </c>
      <c r="AD350" s="107"/>
      <c r="AE350" s="115">
        <f>AVERAGE(Table1422[[#This Row],[Poverty_2015]:[Poverty_2019]])</f>
        <v>0.13025</v>
      </c>
      <c r="AF350" s="109">
        <v>0.44799999999999995</v>
      </c>
      <c r="AG350" s="109">
        <v>0.48700000000000004</v>
      </c>
      <c r="AH350" s="109">
        <v>0.61499999999999999</v>
      </c>
      <c r="AI350" s="109">
        <v>0.40399999999999997</v>
      </c>
      <c r="AJ350" s="109"/>
      <c r="AK350" s="114">
        <f>AVERAGE(Table1422[[#This Row],[Full Time Employment_2015]:[Full Time Employment_2019]])</f>
        <v>0.48849999999999999</v>
      </c>
      <c r="AL350" s="100"/>
      <c r="AM350" s="2" t="s">
        <v>507</v>
      </c>
    </row>
    <row r="351" spans="1:39" x14ac:dyDescent="0.25">
      <c r="A351" s="56" t="s">
        <v>187</v>
      </c>
      <c r="B351" s="105" t="s">
        <v>184</v>
      </c>
      <c r="C351" s="98" t="s">
        <v>184</v>
      </c>
      <c r="D351" s="105" t="s">
        <v>184</v>
      </c>
      <c r="E351" s="98" t="s">
        <v>184</v>
      </c>
      <c r="F351" s="98"/>
      <c r="G351" s="111" t="e">
        <f>AVERAGE(Table1422[[#This Row],[IQ1_2015]:[IQ1_2019]])</f>
        <v>#DIV/0!</v>
      </c>
      <c r="H351" s="100" t="s">
        <v>184</v>
      </c>
      <c r="I351" s="100" t="s">
        <v>184</v>
      </c>
      <c r="J351" s="100" t="s">
        <v>184</v>
      </c>
      <c r="K351" s="100" t="s">
        <v>184</v>
      </c>
      <c r="L351" s="100"/>
      <c r="M351" s="111" t="e">
        <f>AVERAGE(Table1422[[#This Row],[IQ2_2015]:[IQ2_2019]])</f>
        <v>#DIV/0!</v>
      </c>
      <c r="N351" s="100" t="s">
        <v>184</v>
      </c>
      <c r="O351" s="100" t="s">
        <v>184</v>
      </c>
      <c r="P351" s="100" t="s">
        <v>184</v>
      </c>
      <c r="Q351" s="100" t="s">
        <v>184</v>
      </c>
      <c r="R351" s="100"/>
      <c r="S351" s="116" t="e">
        <f>AVERAGE(Table1422[[#This Row],[IQ3_2015]:[IQ3_2019]])</f>
        <v>#DIV/0!</v>
      </c>
      <c r="T351" s="107">
        <v>1</v>
      </c>
      <c r="U351" s="107">
        <v>1</v>
      </c>
      <c r="V351" s="107" t="s">
        <v>483</v>
      </c>
      <c r="W351" s="107" t="s">
        <v>483</v>
      </c>
      <c r="X351" s="107"/>
      <c r="Y351" s="117">
        <f>AVERAGE(Table1422[[#This Row],[SNAP_2015]:[SNAP_2019]])</f>
        <v>1</v>
      </c>
      <c r="Z351" s="107">
        <v>0</v>
      </c>
      <c r="AA351" s="107">
        <v>0</v>
      </c>
      <c r="AB351" s="107" t="s">
        <v>483</v>
      </c>
      <c r="AC351" s="107" t="s">
        <v>483</v>
      </c>
      <c r="AD351" s="107"/>
      <c r="AE351" s="115">
        <f>AVERAGE(Table1422[[#This Row],[Poverty_2015]:[Poverty_2019]])</f>
        <v>0</v>
      </c>
      <c r="AF351" s="109">
        <v>0</v>
      </c>
      <c r="AG351" s="109">
        <v>0</v>
      </c>
      <c r="AH351" s="109">
        <v>0.66099999999999992</v>
      </c>
      <c r="AI351" s="109" t="s">
        <v>483</v>
      </c>
      <c r="AJ351" s="109"/>
      <c r="AK351" s="114">
        <f>AVERAGE(Table1422[[#This Row],[Full Time Employment_2015]:[Full Time Employment_2019]])</f>
        <v>0.2203333333333333</v>
      </c>
      <c r="AL351" s="100"/>
      <c r="AM351" s="2" t="s">
        <v>507</v>
      </c>
    </row>
    <row r="352" spans="1:39" x14ac:dyDescent="0.25">
      <c r="A352" s="56" t="s">
        <v>186</v>
      </c>
      <c r="B352" s="105" t="s">
        <v>184</v>
      </c>
      <c r="C352" s="98" t="s">
        <v>184</v>
      </c>
      <c r="D352" s="105" t="s">
        <v>184</v>
      </c>
      <c r="E352" s="98" t="s">
        <v>184</v>
      </c>
      <c r="F352" s="98"/>
      <c r="G352" s="111" t="e">
        <f>AVERAGE(Table1422[[#This Row],[IQ1_2015]:[IQ1_2019]])</f>
        <v>#DIV/0!</v>
      </c>
      <c r="H352" s="100" t="s">
        <v>184</v>
      </c>
      <c r="I352" s="100" t="s">
        <v>184</v>
      </c>
      <c r="J352" s="100" t="s">
        <v>184</v>
      </c>
      <c r="K352" s="100" t="s">
        <v>184</v>
      </c>
      <c r="L352" s="100"/>
      <c r="M352" s="111" t="e">
        <f>AVERAGE(Table1422[[#This Row],[IQ2_2015]:[IQ2_2019]])</f>
        <v>#DIV/0!</v>
      </c>
      <c r="N352" s="100" t="s">
        <v>184</v>
      </c>
      <c r="O352" s="100" t="s">
        <v>184</v>
      </c>
      <c r="P352" s="100" t="s">
        <v>184</v>
      </c>
      <c r="Q352" s="100" t="s">
        <v>184</v>
      </c>
      <c r="R352" s="100"/>
      <c r="S352" s="116" t="e">
        <f>AVERAGE(Table1422[[#This Row],[IQ3_2015]:[IQ3_2019]])</f>
        <v>#DIV/0!</v>
      </c>
      <c r="T352" s="107">
        <v>0</v>
      </c>
      <c r="U352" s="107">
        <v>0</v>
      </c>
      <c r="V352" s="107">
        <v>0</v>
      </c>
      <c r="W352" s="107">
        <v>0</v>
      </c>
      <c r="X352" s="107"/>
      <c r="Y352" s="117">
        <f>AVERAGE(Table1422[[#This Row],[SNAP_2015]:[SNAP_2019]])</f>
        <v>0</v>
      </c>
      <c r="Z352" s="107">
        <v>0</v>
      </c>
      <c r="AA352" s="107">
        <v>0</v>
      </c>
      <c r="AB352" s="107">
        <v>0</v>
      </c>
      <c r="AC352" s="107">
        <v>0</v>
      </c>
      <c r="AD352" s="107"/>
      <c r="AE352" s="115">
        <f>AVERAGE(Table1422[[#This Row],[Poverty_2015]:[Poverty_2019]])</f>
        <v>0</v>
      </c>
      <c r="AF352" s="109">
        <v>0.42899999999999999</v>
      </c>
      <c r="AG352" s="109">
        <v>0.42899999999999999</v>
      </c>
      <c r="AH352" s="109">
        <v>0.64300000000000002</v>
      </c>
      <c r="AI352" s="109">
        <v>0.57100000000000006</v>
      </c>
      <c r="AJ352" s="109"/>
      <c r="AK352" s="114">
        <f>AVERAGE(Table1422[[#This Row],[Full Time Employment_2015]:[Full Time Employment_2019]])</f>
        <v>0.51800000000000002</v>
      </c>
      <c r="AL352" s="100"/>
      <c r="AM352" s="2" t="s">
        <v>507</v>
      </c>
    </row>
    <row r="353" spans="1:39" x14ac:dyDescent="0.25">
      <c r="A353" s="56" t="s">
        <v>146</v>
      </c>
      <c r="B353" s="105">
        <v>52923</v>
      </c>
      <c r="C353" s="98">
        <v>31855</v>
      </c>
      <c r="D353" s="105">
        <v>47083</v>
      </c>
      <c r="E353" s="98">
        <v>51635</v>
      </c>
      <c r="F353" s="98"/>
      <c r="G353" s="111">
        <f>AVERAGE(Table1422[[#This Row],[IQ1_2015]:[IQ1_2019]])</f>
        <v>45874</v>
      </c>
      <c r="H353" s="100">
        <v>66794</v>
      </c>
      <c r="I353" s="100">
        <v>64500</v>
      </c>
      <c r="J353" s="100">
        <v>63235</v>
      </c>
      <c r="K353" s="100">
        <v>64297</v>
      </c>
      <c r="L353" s="100"/>
      <c r="M353" s="111">
        <f>AVERAGE(Table1422[[#This Row],[IQ2_2015]:[IQ2_2019]])</f>
        <v>64706.5</v>
      </c>
      <c r="N353" s="100">
        <v>94563</v>
      </c>
      <c r="O353" s="100">
        <v>101875</v>
      </c>
      <c r="P353" s="100">
        <v>96875</v>
      </c>
      <c r="Q353" s="100">
        <v>94896</v>
      </c>
      <c r="R353" s="100"/>
      <c r="S353" s="116">
        <f>AVERAGE(Table1422[[#This Row],[IQ3_2015]:[IQ3_2019]])</f>
        <v>97052.25</v>
      </c>
      <c r="T353" s="107">
        <v>4.9000000000000002E-2</v>
      </c>
      <c r="U353" s="107">
        <v>4.4999999999999998E-2</v>
      </c>
      <c r="V353" s="107">
        <v>5.2999999999999999E-2</v>
      </c>
      <c r="W353" s="107">
        <v>5.2999999999999999E-2</v>
      </c>
      <c r="X353" s="107"/>
      <c r="Y353" s="117">
        <f>AVERAGE(Table1422[[#This Row],[SNAP_2015]:[SNAP_2019]])</f>
        <v>4.9999999999999996E-2</v>
      </c>
      <c r="Z353" s="107">
        <v>0.12</v>
      </c>
      <c r="AA353" s="107">
        <v>0.158</v>
      </c>
      <c r="AB353" s="107">
        <v>0.13100000000000001</v>
      </c>
      <c r="AC353" s="107">
        <v>0.13400000000000001</v>
      </c>
      <c r="AD353" s="107"/>
      <c r="AE353" s="115">
        <f>AVERAGE(Table1422[[#This Row],[Poverty_2015]:[Poverty_2019]])</f>
        <v>0.13575000000000001</v>
      </c>
      <c r="AF353" s="109">
        <v>0.49200000000000005</v>
      </c>
      <c r="AG353" s="109">
        <v>0.53</v>
      </c>
      <c r="AH353" s="109">
        <v>0.624</v>
      </c>
      <c r="AI353" s="109">
        <v>0.57700000000000007</v>
      </c>
      <c r="AJ353" s="109"/>
      <c r="AK353" s="114">
        <f>AVERAGE(Table1422[[#This Row],[Full Time Employment_2015]:[Full Time Employment_2019]])</f>
        <v>0.55574999999999997</v>
      </c>
      <c r="AL353" s="100"/>
      <c r="AM353" s="2" t="s">
        <v>507</v>
      </c>
    </row>
    <row r="354" spans="1:39" x14ac:dyDescent="0.25">
      <c r="A354" s="56" t="s">
        <v>185</v>
      </c>
      <c r="B354" s="105">
        <v>22280</v>
      </c>
      <c r="C354" s="98">
        <v>23582</v>
      </c>
      <c r="D354" s="105">
        <v>24317</v>
      </c>
      <c r="E354" s="98">
        <v>25364</v>
      </c>
      <c r="F354" s="98"/>
      <c r="G354" s="111">
        <f>AVERAGE(Table1422[[#This Row],[IQ1_2015]:[IQ1_2019]])</f>
        <v>23885.75</v>
      </c>
      <c r="H354" s="100">
        <v>40353</v>
      </c>
      <c r="I354" s="100">
        <v>41798</v>
      </c>
      <c r="J354" s="100">
        <v>42315</v>
      </c>
      <c r="K354" s="100">
        <v>42360</v>
      </c>
      <c r="L354" s="100"/>
      <c r="M354" s="111">
        <f>AVERAGE(Table1422[[#This Row],[IQ2_2015]:[IQ2_2019]])</f>
        <v>41706.5</v>
      </c>
      <c r="N354" s="100">
        <v>62977</v>
      </c>
      <c r="O354" s="100">
        <v>65326</v>
      </c>
      <c r="P354" s="100">
        <v>67329</v>
      </c>
      <c r="Q354" s="100">
        <v>68258</v>
      </c>
      <c r="R354" s="100"/>
      <c r="S354" s="116">
        <f>AVERAGE(Table1422[[#This Row],[IQ3_2015]:[IQ3_2019]])</f>
        <v>65972.5</v>
      </c>
      <c r="T354" s="107">
        <v>0.14599999999999999</v>
      </c>
      <c r="U354" s="107">
        <v>0.16</v>
      </c>
      <c r="V354" s="107">
        <v>0.13900000000000001</v>
      </c>
      <c r="W354" s="107">
        <v>0.13800000000000001</v>
      </c>
      <c r="X354" s="107"/>
      <c r="Y354" s="117">
        <f>AVERAGE(Table1422[[#This Row],[SNAP_2015]:[SNAP_2019]])</f>
        <v>0.14574999999999999</v>
      </c>
      <c r="Z354" s="107">
        <v>0.1</v>
      </c>
      <c r="AA354" s="107">
        <v>8.1000000000000003E-2</v>
      </c>
      <c r="AB354" s="107">
        <v>9.5000000000000001E-2</v>
      </c>
      <c r="AC354" s="107">
        <v>0.06</v>
      </c>
      <c r="AD354" s="107"/>
      <c r="AE354" s="115">
        <f>AVERAGE(Table1422[[#This Row],[Poverty_2015]:[Poverty_2019]])</f>
        <v>8.4000000000000005E-2</v>
      </c>
      <c r="AF354" s="109">
        <v>0.53100000000000003</v>
      </c>
      <c r="AG354" s="109">
        <v>0.58299999999999996</v>
      </c>
      <c r="AH354" s="109">
        <v>0.41100000000000003</v>
      </c>
      <c r="AI354" s="109">
        <v>0.54899999999999993</v>
      </c>
      <c r="AJ354" s="109"/>
      <c r="AK354" s="114">
        <f>AVERAGE(Table1422[[#This Row],[Full Time Employment_2015]:[Full Time Employment_2019]])</f>
        <v>0.51849999999999996</v>
      </c>
      <c r="AL354" s="100"/>
      <c r="AM354" s="2" t="s">
        <v>507</v>
      </c>
    </row>
    <row r="355" spans="1:39" x14ac:dyDescent="0.25">
      <c r="A355" s="56" t="s">
        <v>113</v>
      </c>
      <c r="B355" s="105">
        <v>30000</v>
      </c>
      <c r="C355" s="98">
        <v>29071</v>
      </c>
      <c r="D355" s="105">
        <v>31250</v>
      </c>
      <c r="E355" s="98">
        <v>32313</v>
      </c>
      <c r="F355" s="98"/>
      <c r="G355" s="111">
        <f>AVERAGE(Table1422[[#This Row],[IQ1_2015]:[IQ1_2019]])</f>
        <v>30658.5</v>
      </c>
      <c r="H355" s="100">
        <v>53500</v>
      </c>
      <c r="I355" s="100">
        <v>50400</v>
      </c>
      <c r="J355" s="100">
        <v>52500</v>
      </c>
      <c r="K355" s="100">
        <v>55222</v>
      </c>
      <c r="L355" s="100"/>
      <c r="M355" s="111">
        <f>AVERAGE(Table1422[[#This Row],[IQ2_2015]:[IQ2_2019]])</f>
        <v>52905.5</v>
      </c>
      <c r="N355" s="100">
        <v>80000</v>
      </c>
      <c r="O355" s="100">
        <v>78286</v>
      </c>
      <c r="P355" s="100">
        <v>76591</v>
      </c>
      <c r="Q355" s="100">
        <v>78944</v>
      </c>
      <c r="R355" s="100"/>
      <c r="S355" s="116">
        <f>AVERAGE(Table1422[[#This Row],[IQ3_2015]:[IQ3_2019]])</f>
        <v>78455.25</v>
      </c>
      <c r="T355" s="107">
        <v>0.128</v>
      </c>
      <c r="U355" s="107">
        <v>0.13</v>
      </c>
      <c r="V355" s="107">
        <v>0.114</v>
      </c>
      <c r="W355" s="107">
        <v>8.5999999999999993E-2</v>
      </c>
      <c r="X355" s="107"/>
      <c r="Y355" s="117">
        <f>AVERAGE(Table1422[[#This Row],[SNAP_2015]:[SNAP_2019]])</f>
        <v>0.11449999999999999</v>
      </c>
      <c r="Z355" s="107">
        <v>4.8000000000000001E-2</v>
      </c>
      <c r="AA355" s="107">
        <v>8.1000000000000003E-2</v>
      </c>
      <c r="AB355" s="107">
        <v>5.5E-2</v>
      </c>
      <c r="AC355" s="107">
        <v>4.7E-2</v>
      </c>
      <c r="AD355" s="107"/>
      <c r="AE355" s="115">
        <f>AVERAGE(Table1422[[#This Row],[Poverty_2015]:[Poverty_2019]])</f>
        <v>5.7749999999999996E-2</v>
      </c>
      <c r="AF355" s="109">
        <v>0.499</v>
      </c>
      <c r="AG355" s="109">
        <v>0.433</v>
      </c>
      <c r="AH355" s="109">
        <v>0.47200000000000003</v>
      </c>
      <c r="AI355" s="109">
        <v>0.41700000000000004</v>
      </c>
      <c r="AJ355" s="109"/>
      <c r="AK355" s="114">
        <f>AVERAGE(Table1422[[#This Row],[Full Time Employment_2015]:[Full Time Employment_2019]])</f>
        <v>0.45524999999999999</v>
      </c>
      <c r="AL355" s="100">
        <v>84</v>
      </c>
      <c r="AM355" s="2" t="s">
        <v>534</v>
      </c>
    </row>
  </sheetData>
  <autoFilter ref="AL1:AM355"/>
  <phoneticPr fontId="3" type="noConversion"/>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1"/>
  <sheetViews>
    <sheetView workbookViewId="0">
      <selection activeCell="A8" sqref="A8"/>
    </sheetView>
  </sheetViews>
  <sheetFormatPr defaultRowHeight="15" x14ac:dyDescent="0.25"/>
  <cols>
    <col min="1" max="2" width="15.85546875" customWidth="1"/>
    <col min="3" max="5" width="13.7109375" customWidth="1"/>
    <col min="6" max="6" width="15.42578125" customWidth="1"/>
    <col min="7" max="7" width="17.28515625" customWidth="1"/>
    <col min="8" max="8" width="29.42578125" customWidth="1"/>
    <col min="9" max="9" width="14.28515625" customWidth="1"/>
    <col min="10" max="10" width="13" customWidth="1"/>
    <col min="11" max="13" width="10.42578125" style="131" customWidth="1"/>
    <col min="14" max="14" width="10.42578125" style="133" customWidth="1"/>
    <col min="15" max="15" width="10.42578125" customWidth="1"/>
    <col min="16" max="16" width="13.28515625" customWidth="1"/>
    <col min="17" max="17" width="15" customWidth="1"/>
    <col min="18" max="18" width="10.42578125" style="95" customWidth="1"/>
    <col min="19" max="20" width="14.140625" customWidth="1"/>
    <col min="21" max="21" width="15.28515625" customWidth="1"/>
  </cols>
  <sheetData>
    <row r="1" spans="1:21" s="53" customFormat="1" ht="39.6" customHeight="1" x14ac:dyDescent="0.25">
      <c r="A1" s="53" t="s">
        <v>0</v>
      </c>
      <c r="B1" s="53" t="s">
        <v>496</v>
      </c>
      <c r="C1" s="53" t="s">
        <v>420</v>
      </c>
      <c r="D1" s="53" t="s">
        <v>415</v>
      </c>
      <c r="E1" s="53" t="s">
        <v>410</v>
      </c>
      <c r="F1" s="129" t="s">
        <v>404</v>
      </c>
      <c r="G1" s="129" t="s">
        <v>399</v>
      </c>
      <c r="H1" s="53" t="s">
        <v>442</v>
      </c>
      <c r="I1" s="53" t="s">
        <v>409</v>
      </c>
      <c r="J1" s="53" t="s">
        <v>484</v>
      </c>
      <c r="K1" s="130" t="s">
        <v>485</v>
      </c>
      <c r="L1" s="130" t="s">
        <v>486</v>
      </c>
      <c r="M1" s="130" t="s">
        <v>487</v>
      </c>
      <c r="N1" s="132" t="s">
        <v>488</v>
      </c>
      <c r="O1" s="53" t="s">
        <v>489</v>
      </c>
      <c r="P1" s="53" t="s">
        <v>490</v>
      </c>
      <c r="Q1" s="53" t="s">
        <v>491</v>
      </c>
      <c r="R1" s="134" t="s">
        <v>492</v>
      </c>
      <c r="S1" s="136" t="s">
        <v>493</v>
      </c>
      <c r="T1" s="136" t="s">
        <v>495</v>
      </c>
      <c r="U1" s="136" t="s">
        <v>494</v>
      </c>
    </row>
    <row r="2" spans="1:21" x14ac:dyDescent="0.25">
      <c r="A2" t="str">
        <f>Table1422[[#This Row],[Community]]</f>
        <v xml:space="preserve">Adak </v>
      </c>
      <c r="C2" s="126">
        <f>Table1422[[#This Row],[IQ1_Average]]</f>
        <v>28833.333333333332</v>
      </c>
      <c r="D2" s="126">
        <f>Table1422[[#This Row],[IQ2_Average]]</f>
        <v>63583.333333333336</v>
      </c>
      <c r="E2" s="126">
        <f>Table1422[[#This Row],[IQ3_Average]]</f>
        <v>82805.666666666672</v>
      </c>
      <c r="F2" s="128">
        <f>Table1422[[#This Row],[SNAP_Average]]</f>
        <v>9.6250000000000002E-2</v>
      </c>
      <c r="G2" s="127">
        <f>Table1422[[#This Row],[Poverty_Average]]</f>
        <v>0.13725000000000001</v>
      </c>
      <c r="H2" s="127">
        <f>Table1422[[#This Row],[Full Time Employment_Average]]</f>
        <v>0.62674999999999992</v>
      </c>
      <c r="I2">
        <f>'Update Information Here'!AL2</f>
        <v>65</v>
      </c>
      <c r="J2">
        <f t="shared" ref="J2:J61" si="0">I2*12</f>
        <v>780</v>
      </c>
      <c r="K2" s="131">
        <f>Table2[[#This Row],[Annual Fees]]/Table2[[#This Row],[IQ1_Average]]</f>
        <v>2.7052023121387284E-2</v>
      </c>
      <c r="L2" s="131">
        <f>Table2[[#This Row],[Annual Fees]]/Table2[[#This Row],[IQ2_Average]]</f>
        <v>1.2267365661861073E-2</v>
      </c>
      <c r="M2" s="131">
        <f>Table2[[#This Row],[Annual Fees]]/Table2[[#This Row],[IQ3_Average]]</f>
        <v>9.4196451933643826E-3</v>
      </c>
      <c r="N2" s="133">
        <f>AVERAGE(Table2[[#This Row],[RI_IQ1]:[RI_IQ3]])</f>
        <v>1.6246344658870916E-2</v>
      </c>
      <c r="O2">
        <f>IF(Table2[[#This Row],[SNAP_Average]]&gt;20%,1, IF(Table2[[#This Row],[SNAP_Average]]&lt;11%, 3, 2))</f>
        <v>3</v>
      </c>
      <c r="P2">
        <f>IF(Table2[[#This Row],[Poverty_Average]]&gt;20%,1, IF(Table2[[#This Row],[Poverty_Average]]&lt;10%, 3, 2))</f>
        <v>2</v>
      </c>
      <c r="Q2">
        <f>IF(Table2[[#This Row],[Full Time Employment_Average]]&lt;30%,1, IF(Table2[[#This Row],[Full Time Employment_Average]]&gt;50%, 3, 2))</f>
        <v>3</v>
      </c>
      <c r="R2" s="135">
        <f>AVERAGE(Table2[[#This Row],[FCI_SNAP]:[FCI_FullTimeEmployment]])</f>
        <v>2.6666666666666665</v>
      </c>
      <c r="S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Row],[IQ2_Average]])*(3*0.02)/12,IF(D47&lt;=1.5,"NA")))</f>
        <v>200.04499893614027</v>
      </c>
      <c r="U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320.07199829782445</v>
      </c>
    </row>
    <row r="3" spans="1:21" x14ac:dyDescent="0.25">
      <c r="A3" t="str">
        <f>Table1422[[#This Row],[Community]]</f>
        <v xml:space="preserve">Akhiok </v>
      </c>
      <c r="C3" s="126">
        <f>Table1422[[#This Row],[IQ1_Average]]</f>
        <v>17375</v>
      </c>
      <c r="D3" s="126">
        <f>Table1422[[#This Row],[IQ2_Average]]</f>
        <v>25055.333333333332</v>
      </c>
      <c r="E3" s="126">
        <f>Table1422[[#This Row],[IQ3_Average]]</f>
        <v>39822.333333333336</v>
      </c>
      <c r="F3" s="128">
        <f>Table1422[[#This Row],[SNAP_Average]]</f>
        <v>0.45849999999999996</v>
      </c>
      <c r="G3" s="127">
        <f>Table1422[[#This Row],[Poverty_Average]]</f>
        <v>0.222</v>
      </c>
      <c r="H3" s="127">
        <f>Table1422[[#This Row],[Full Time Employment_Average]]</f>
        <v>0.10625000000000001</v>
      </c>
      <c r="I3">
        <f>'Update Information Here'!AL3</f>
        <v>35</v>
      </c>
      <c r="J3">
        <f t="shared" si="0"/>
        <v>420</v>
      </c>
      <c r="K3" s="131">
        <f>Table2[[#This Row],[Annual Fees]]/Table2[[#This Row],[IQ1_Average]]</f>
        <v>2.4172661870503598E-2</v>
      </c>
      <c r="L3" s="131">
        <f>Table2[[#This Row],[Annual Fees]]/Table2[[#This Row],[IQ2_Average]]</f>
        <v>1.6762898118830322E-2</v>
      </c>
      <c r="M3" s="131">
        <f>Table2[[#This Row],[Annual Fees]]/Table2[[#This Row],[IQ3_Average]]</f>
        <v>1.0546845572417488E-2</v>
      </c>
      <c r="N3" s="133">
        <f>AVERAGE(Table2[[#This Row],[RI_IQ1]:[RI_IQ3]])</f>
        <v>1.7160801853917135E-2</v>
      </c>
      <c r="O3">
        <f>IF(Table2[[#This Row],[SNAP_Average]]&gt;20%,1, IF(Table2[[#This Row],[SNAP_Average]]&lt;11%, 3, 2))</f>
        <v>1</v>
      </c>
      <c r="P3">
        <f>IF(Table2[[#This Row],[Poverty_Average]]&gt;20%,1, IF(Table2[[#This Row],[Poverty_Average]]&lt;10%, 3, 2))</f>
        <v>1</v>
      </c>
      <c r="Q3">
        <f>IF(Table2[[#This Row],[Full Time Employment_Average]]&lt;30%,1, IF(Table2[[#This Row],[Full Time Employment_Average]]&gt;50%, 3, 2))</f>
        <v>1</v>
      </c>
      <c r="R3" s="135">
        <f>AVERAGE(Table2[[#This Row],[FCI_SNAP]:[FCI_FullTimeEmployment]])</f>
        <v>1</v>
      </c>
      <c r="S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Row],[IQ2_Average]])*(3*0.02)/12,IF(D48&lt;=1.5,"NA")))</f>
        <v>0</v>
      </c>
      <c r="U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40.790634724345203</v>
      </c>
    </row>
    <row r="4" spans="1:21" x14ac:dyDescent="0.25">
      <c r="A4" t="str">
        <f>Table1422[[#This Row],[Community]]</f>
        <v xml:space="preserve">Akiachak  </v>
      </c>
      <c r="C4" s="126">
        <f>Table1422[[#This Row],[IQ1_Average]]</f>
        <v>18406.75</v>
      </c>
      <c r="D4" s="126">
        <f>Table1422[[#This Row],[IQ2_Average]]</f>
        <v>28272.25</v>
      </c>
      <c r="E4" s="126">
        <f>Table1422[[#This Row],[IQ3_Average]]</f>
        <v>50375</v>
      </c>
      <c r="F4" s="128">
        <f>Table1422[[#This Row],[SNAP_Average]]</f>
        <v>0.58525000000000005</v>
      </c>
      <c r="G4" s="127">
        <f>Table1422[[#This Row],[Poverty_Average]]</f>
        <v>0.32025000000000003</v>
      </c>
      <c r="H4" s="127">
        <f>Table1422[[#This Row],[Full Time Employment_Average]]</f>
        <v>0.29599999999999999</v>
      </c>
      <c r="I4">
        <f>'Update Information Here'!AL4</f>
        <v>118</v>
      </c>
      <c r="J4">
        <f t="shared" si="0"/>
        <v>1416</v>
      </c>
      <c r="K4" s="131">
        <f>Table2[[#This Row],[Annual Fees]]/Table2[[#This Row],[IQ1_Average]]</f>
        <v>7.6928300759232349E-2</v>
      </c>
      <c r="L4" s="131">
        <f>Table2[[#This Row],[Annual Fees]]/Table2[[#This Row],[IQ2_Average]]</f>
        <v>5.0084446763168831E-2</v>
      </c>
      <c r="M4" s="131">
        <f>Table2[[#This Row],[Annual Fees]]/Table2[[#This Row],[IQ3_Average]]</f>
        <v>2.8109181141439205E-2</v>
      </c>
      <c r="N4" s="133">
        <f>AVERAGE(Table2[[#This Row],[RI_IQ1]:[RI_IQ3]])</f>
        <v>5.1707309554613466E-2</v>
      </c>
      <c r="O4">
        <f>IF(Table2[[#This Row],[SNAP_Average]]&gt;20%,1, IF(Table2[[#This Row],[SNAP_Average]]&lt;11%, 3, 2))</f>
        <v>1</v>
      </c>
      <c r="P4">
        <f>IF(Table2[[#This Row],[Poverty_Average]]&gt;20%,1, IF(Table2[[#This Row],[Poverty_Average]]&lt;10%, 3, 2))</f>
        <v>1</v>
      </c>
      <c r="Q4">
        <f>IF(Table2[[#This Row],[Full Time Employment_Average]]&lt;30%,1, IF(Table2[[#This Row],[Full Time Employment_Average]]&gt;50%, 3, 2))</f>
        <v>1</v>
      </c>
      <c r="R4" s="135">
        <f>AVERAGE(Table2[[#This Row],[FCI_SNAP]:[FCI_FullTimeEmployment]])</f>
        <v>1</v>
      </c>
      <c r="S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4"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Row],[IQ2_Average]])*(3*0.02)/12,IF(D49&lt;=1.5,"NA")))</f>
        <v>0</v>
      </c>
      <c r="U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45.641516070515308</v>
      </c>
    </row>
    <row r="5" spans="1:21" x14ac:dyDescent="0.25">
      <c r="A5" t="str">
        <f>Table1422[[#This Row],[Community]]</f>
        <v xml:space="preserve">Akiak </v>
      </c>
      <c r="C5" s="126">
        <f>Table1422[[#This Row],[IQ1_Average]]</f>
        <v>14439.5</v>
      </c>
      <c r="D5" s="126">
        <f>Table1422[[#This Row],[IQ2_Average]]</f>
        <v>32275</v>
      </c>
      <c r="E5" s="126">
        <f>Table1422[[#This Row],[IQ3_Average]]</f>
        <v>53198</v>
      </c>
      <c r="F5" s="128">
        <f>Table1422[[#This Row],[SNAP_Average]]</f>
        <v>0.59124999999999994</v>
      </c>
      <c r="G5" s="127">
        <f>Table1422[[#This Row],[Poverty_Average]]</f>
        <v>0.37875000000000003</v>
      </c>
      <c r="H5" s="127">
        <f>Table1422[[#This Row],[Full Time Employment_Average]]</f>
        <v>0.24525</v>
      </c>
      <c r="I5">
        <f>'Update Information Here'!AL5</f>
        <v>105</v>
      </c>
      <c r="J5">
        <f t="shared" si="0"/>
        <v>1260</v>
      </c>
      <c r="K5" s="131">
        <f>Table2[[#This Row],[Annual Fees]]/Table2[[#This Row],[IQ1_Average]]</f>
        <v>8.7260639218809513E-2</v>
      </c>
      <c r="L5" s="131">
        <f>Table2[[#This Row],[Annual Fees]]/Table2[[#This Row],[IQ2_Average]]</f>
        <v>3.9039504260263362E-2</v>
      </c>
      <c r="M5" s="131">
        <f>Table2[[#This Row],[Annual Fees]]/Table2[[#This Row],[IQ3_Average]]</f>
        <v>2.3685100943644496E-2</v>
      </c>
      <c r="N5" s="133">
        <f>AVERAGE(Table2[[#This Row],[RI_IQ1]:[RI_IQ3]])</f>
        <v>4.9995081474239124E-2</v>
      </c>
      <c r="O5">
        <f>IF(Table2[[#This Row],[SNAP_Average]]&gt;20%,1, IF(Table2[[#This Row],[SNAP_Average]]&lt;11%, 3, 2))</f>
        <v>1</v>
      </c>
      <c r="P5">
        <f>IF(Table2[[#This Row],[Poverty_Average]]&gt;20%,1, IF(Table2[[#This Row],[Poverty_Average]]&lt;10%, 3, 2))</f>
        <v>1</v>
      </c>
      <c r="Q5">
        <f>IF(Table2[[#This Row],[Full Time Employment_Average]]&lt;30%,1, IF(Table2[[#This Row],[Full Time Employment_Average]]&gt;50%, 3, 2))</f>
        <v>1</v>
      </c>
      <c r="R5" s="135">
        <f>AVERAGE(Table2[[#This Row],[FCI_SNAP]:[FCI_FullTimeEmployment]])</f>
        <v>1</v>
      </c>
      <c r="S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5"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Row],[IQ2_Average]])*(3*0.02)/12,IF(D50&lt;=1.5,"NA")))</f>
        <v>0</v>
      </c>
      <c r="U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42.004131968102961</v>
      </c>
    </row>
    <row r="6" spans="1:21" x14ac:dyDescent="0.25">
      <c r="A6" t="str">
        <f>Table1422[[#This Row],[Community]]</f>
        <v xml:space="preserve">Akutan </v>
      </c>
      <c r="C6" s="126">
        <f>Table1422[[#This Row],[IQ1_Average]]</f>
        <v>19810.5</v>
      </c>
      <c r="D6" s="126">
        <f>Table1422[[#This Row],[IQ2_Average]]</f>
        <v>24650</v>
      </c>
      <c r="E6" s="126">
        <f>Table1422[[#This Row],[IQ3_Average]]</f>
        <v>34875</v>
      </c>
      <c r="F6" s="128">
        <f>Table1422[[#This Row],[SNAP_Average]]</f>
        <v>0.14774999999999999</v>
      </c>
      <c r="G6" s="127">
        <f>Table1422[[#This Row],[Poverty_Average]]</f>
        <v>0.19874999999999998</v>
      </c>
      <c r="H6" s="127">
        <f>Table1422[[#This Row],[Full Time Employment_Average]]</f>
        <v>0.46799999999999997</v>
      </c>
      <c r="I6">
        <f>'Update Information Here'!AL6</f>
        <v>0</v>
      </c>
      <c r="J6">
        <f t="shared" si="0"/>
        <v>0</v>
      </c>
      <c r="K6" s="131">
        <f>Table2[[#This Row],[Annual Fees]]/Table2[[#This Row],[IQ1_Average]]</f>
        <v>0</v>
      </c>
      <c r="L6" s="131">
        <f>Table2[[#This Row],[Annual Fees]]/Table2[[#This Row],[IQ2_Average]]</f>
        <v>0</v>
      </c>
      <c r="M6" s="131">
        <f>Table2[[#This Row],[Annual Fees]]/Table2[[#This Row],[IQ3_Average]]</f>
        <v>0</v>
      </c>
      <c r="N6" s="133">
        <f>AVERAGE(Table2[[#This Row],[RI_IQ1]:[RI_IQ3]])</f>
        <v>0</v>
      </c>
      <c r="O6">
        <f>IF(Table2[[#This Row],[SNAP_Average]]&gt;20%,1, IF(Table2[[#This Row],[SNAP_Average]]&lt;11%, 3, 2))</f>
        <v>2</v>
      </c>
      <c r="P6">
        <f>IF(Table2[[#This Row],[Poverty_Average]]&gt;20%,1, IF(Table2[[#This Row],[Poverty_Average]]&lt;10%, 3, 2))</f>
        <v>2</v>
      </c>
      <c r="Q6">
        <f>IF(Table2[[#This Row],[Full Time Employment_Average]]&lt;30%,1, IF(Table2[[#This Row],[Full Time Employment_Average]]&gt;50%, 3, 2))</f>
        <v>2</v>
      </c>
      <c r="R6" s="135">
        <f>AVERAGE(Table2[[#This Row],[FCI_SNAP]:[FCI_FullTimeEmployment]])</f>
        <v>2</v>
      </c>
      <c r="S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Row],[IQ2_Average]])*(3*0.02)/12,IF(D51&lt;=1.5,"NA")))</f>
        <v>41.764092492699191</v>
      </c>
      <c r="U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104.410231231748</v>
      </c>
    </row>
    <row r="7" spans="1:21" x14ac:dyDescent="0.25">
      <c r="A7" t="str">
        <f>Table1422[[#This Row],[Community]]</f>
        <v xml:space="preserve">Alakanuk </v>
      </c>
      <c r="C7" s="126">
        <f>Table1422[[#This Row],[IQ1_Average]]</f>
        <v>15751.75</v>
      </c>
      <c r="D7" s="126">
        <f>Table1422[[#This Row],[IQ2_Average]]</f>
        <v>27289.5</v>
      </c>
      <c r="E7" s="126">
        <f>Table1422[[#This Row],[IQ3_Average]]</f>
        <v>42881.25</v>
      </c>
      <c r="F7" s="128">
        <f>Table1422[[#This Row],[SNAP_Average]]</f>
        <v>0.47599999999999998</v>
      </c>
      <c r="G7" s="127">
        <f>Table1422[[#This Row],[Poverty_Average]]</f>
        <v>0.40049999999999997</v>
      </c>
      <c r="H7" s="127">
        <f>Table1422[[#This Row],[Full Time Employment_Average]]</f>
        <v>0.20899999999999999</v>
      </c>
      <c r="I7">
        <f>'Update Information Here'!AL7</f>
        <v>75</v>
      </c>
      <c r="J7">
        <f t="shared" si="0"/>
        <v>900</v>
      </c>
      <c r="K7" s="131">
        <f>Table2[[#This Row],[Annual Fees]]/Table2[[#This Row],[IQ1_Average]]</f>
        <v>5.7136508641896934E-2</v>
      </c>
      <c r="L7" s="131">
        <f>Table2[[#This Row],[Annual Fees]]/Table2[[#This Row],[IQ2_Average]]</f>
        <v>3.2979717473753639E-2</v>
      </c>
      <c r="M7" s="131">
        <f>Table2[[#This Row],[Annual Fees]]/Table2[[#This Row],[IQ3_Average]]</f>
        <v>2.0988194140795804E-2</v>
      </c>
      <c r="N7" s="133">
        <f>AVERAGE(Table2[[#This Row],[RI_IQ1]:[RI_IQ3]])</f>
        <v>3.7034806752148791E-2</v>
      </c>
      <c r="O7">
        <f>IF(Table2[[#This Row],[SNAP_Average]]&gt;20%,1, IF(Table2[[#This Row],[SNAP_Average]]&lt;11%, 3, 2))</f>
        <v>1</v>
      </c>
      <c r="P7">
        <f>IF(Table2[[#This Row],[Poverty_Average]]&gt;20%,1, IF(Table2[[#This Row],[Poverty_Average]]&lt;10%, 3, 2))</f>
        <v>1</v>
      </c>
      <c r="Q7">
        <f>IF(Table2[[#This Row],[Full Time Employment_Average]]&lt;30%,1, IF(Table2[[#This Row],[Full Time Employment_Average]]&gt;50%, 3, 2))</f>
        <v>1</v>
      </c>
      <c r="R7" s="135">
        <f>AVERAGE(Table2[[#This Row],[FCI_SNAP]:[FCI_FullTimeEmployment]])</f>
        <v>1</v>
      </c>
      <c r="S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7"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Row],[IQ2_Average]])*(3*0.02)/12,IF(D52&lt;=1.5,"NA")))</f>
        <v>0</v>
      </c>
      <c r="U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40.502438963394042</v>
      </c>
    </row>
    <row r="8" spans="1:21" x14ac:dyDescent="0.25">
      <c r="A8" t="str">
        <f>Table1422[[#This Row],[Community]]</f>
        <v xml:space="preserve">Alatna  </v>
      </c>
      <c r="C8" s="126" t="e">
        <f>Table1422[[#This Row],[IQ1_Average]]</f>
        <v>#DIV/0!</v>
      </c>
      <c r="D8" s="126" t="e">
        <f>Table1422[[#This Row],[IQ2_Average]]</f>
        <v>#DIV/0!</v>
      </c>
      <c r="E8" s="126" t="e">
        <f>Table1422[[#This Row],[IQ3_Average]]</f>
        <v>#DIV/0!</v>
      </c>
      <c r="F8" s="128">
        <f>Table1422[[#This Row],[SNAP_Average]]</f>
        <v>0</v>
      </c>
      <c r="G8" s="127">
        <f>Table1422[[#This Row],[Poverty_Average]]</f>
        <v>0</v>
      </c>
      <c r="H8" s="127">
        <f>Table1422[[#This Row],[Full Time Employment_Average]]</f>
        <v>0.66666666666666663</v>
      </c>
      <c r="I8">
        <f>'Update Information Here'!AL11</f>
        <v>0</v>
      </c>
      <c r="J8">
        <f t="shared" si="0"/>
        <v>0</v>
      </c>
      <c r="K8" s="131" t="e">
        <f>Table2[[#This Row],[Annual Fees]]/Table2[[#This Row],[IQ1_Average]]</f>
        <v>#DIV/0!</v>
      </c>
      <c r="L8" s="131" t="e">
        <f>Table2[[#This Row],[Annual Fees]]/Table2[[#This Row],[IQ2_Average]]</f>
        <v>#DIV/0!</v>
      </c>
      <c r="M8" s="131" t="e">
        <f>Table2[[#This Row],[Annual Fees]]/Table2[[#This Row],[IQ3_Average]]</f>
        <v>#DIV/0!</v>
      </c>
      <c r="N8" s="133" t="e">
        <f>AVERAGE(Table2[[#This Row],[RI_IQ1]:[RI_IQ3]])</f>
        <v>#DIV/0!</v>
      </c>
      <c r="O8">
        <f>IF(Table2[[#This Row],[SNAP_Average]]&gt;20%,1, IF(Table2[[#This Row],[SNAP_Average]]&lt;11%, 3, 2))</f>
        <v>3</v>
      </c>
      <c r="P8">
        <f>IF(Table2[[#This Row],[Poverty_Average]]&gt;20%,1, IF(Table2[[#This Row],[Poverty_Average]]&lt;10%, 3, 2))</f>
        <v>3</v>
      </c>
      <c r="Q8">
        <f>IF(Table2[[#This Row],[Full Time Employment_Average]]&lt;30%,1, IF(Table2[[#This Row],[Full Time Employment_Average]]&gt;50%, 3, 2))</f>
        <v>3</v>
      </c>
      <c r="R8" s="135">
        <f>AVERAGE(Table2[[#This Row],[FCI_SNAP]:[FCI_FullTimeEmployment]])</f>
        <v>3</v>
      </c>
      <c r="S8"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8"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Row],[IQ2_Average]])*(3*0.02)/12,IF(D56&lt;=1.5,"NA")))</f>
        <v>#DIV/0!</v>
      </c>
      <c r="U8"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9" spans="1:21" x14ac:dyDescent="0.25">
      <c r="A9" t="str">
        <f>Table1422[[#This Row],[Community]]</f>
        <v xml:space="preserve">Alcan Border  </v>
      </c>
      <c r="C9" s="126" t="e">
        <f>Table1422[[#This Row],[IQ1_Average]]</f>
        <v>#DIV/0!</v>
      </c>
      <c r="D9" s="126" t="e">
        <f>Table1422[[#This Row],[IQ2_Average]]</f>
        <v>#DIV/0!</v>
      </c>
      <c r="E9" s="126" t="e">
        <f>Table1422[[#This Row],[IQ3_Average]]</f>
        <v>#DIV/0!</v>
      </c>
      <c r="F9" s="128">
        <f>Table1422[[#This Row],[SNAP_Average]]</f>
        <v>0</v>
      </c>
      <c r="G9" s="127">
        <f>Table1422[[#This Row],[Poverty_Average]]</f>
        <v>0</v>
      </c>
      <c r="H9" s="127">
        <f>Table1422[[#This Row],[Full Time Employment_Average]]</f>
        <v>0.82974999999999999</v>
      </c>
      <c r="I9">
        <f>'Update Information Here'!AL13</f>
        <v>71.400000000000006</v>
      </c>
      <c r="J9">
        <f t="shared" si="0"/>
        <v>856.80000000000007</v>
      </c>
      <c r="K9" s="131" t="e">
        <f>Table2[[#This Row],[Annual Fees]]/Table2[[#This Row],[IQ1_Average]]</f>
        <v>#DIV/0!</v>
      </c>
      <c r="L9" s="131" t="e">
        <f>Table2[[#This Row],[Annual Fees]]/Table2[[#This Row],[IQ2_Average]]</f>
        <v>#DIV/0!</v>
      </c>
      <c r="M9" s="131" t="e">
        <f>Table2[[#This Row],[Annual Fees]]/Table2[[#This Row],[IQ3_Average]]</f>
        <v>#DIV/0!</v>
      </c>
      <c r="N9" s="133" t="e">
        <f>AVERAGE(Table2[[#This Row],[RI_IQ1]:[RI_IQ3]])</f>
        <v>#DIV/0!</v>
      </c>
      <c r="O9">
        <f>IF(Table2[[#This Row],[SNAP_Average]]&gt;20%,1, IF(Table2[[#This Row],[SNAP_Average]]&lt;11%, 3, 2))</f>
        <v>3</v>
      </c>
      <c r="P9">
        <f>IF(Table2[[#This Row],[Poverty_Average]]&gt;20%,1, IF(Table2[[#This Row],[Poverty_Average]]&lt;10%, 3, 2))</f>
        <v>3</v>
      </c>
      <c r="Q9">
        <f>IF(Table2[[#This Row],[Full Time Employment_Average]]&lt;30%,1, IF(Table2[[#This Row],[Full Time Employment_Average]]&gt;50%, 3, 2))</f>
        <v>3</v>
      </c>
      <c r="R9" s="135">
        <f>AVERAGE(Table2[[#This Row],[FCI_SNAP]:[FCI_FullTimeEmployment]])</f>
        <v>3</v>
      </c>
      <c r="S9"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9"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Row],[IQ2_Average]])*(3*0.02)/12,IF(D58&lt;=1.5,"NA")))</f>
        <v>#DIV/0!</v>
      </c>
      <c r="U9"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0" spans="1:21" x14ac:dyDescent="0.25">
      <c r="A10" t="str">
        <f>Table1422[[#This Row],[Community]]</f>
        <v xml:space="preserve">Aleknagik </v>
      </c>
      <c r="C10" s="126">
        <f>Table1422[[#This Row],[IQ1_Average]]</f>
        <v>25000</v>
      </c>
      <c r="D10" s="126">
        <f>Table1422[[#This Row],[IQ2_Average]]</f>
        <v>37439.25</v>
      </c>
      <c r="E10" s="126">
        <f>Table1422[[#This Row],[IQ3_Average]]</f>
        <v>62875</v>
      </c>
      <c r="F10" s="128">
        <f>Table1422[[#This Row],[SNAP_Average]]</f>
        <v>0.13650000000000001</v>
      </c>
      <c r="G10" s="127">
        <f>Table1422[[#This Row],[Poverty_Average]]</f>
        <v>0.1875</v>
      </c>
      <c r="H10" s="127">
        <f>Table1422[[#This Row],[Full Time Employment_Average]]</f>
        <v>0.3115</v>
      </c>
      <c r="I10">
        <f>'Update Information Here'!AL14</f>
        <v>0</v>
      </c>
      <c r="J10">
        <f t="shared" si="0"/>
        <v>0</v>
      </c>
      <c r="K10" s="131">
        <f>Table2[[#This Row],[Annual Fees]]/Table2[[#This Row],[IQ1_Average]]</f>
        <v>0</v>
      </c>
      <c r="L10" s="131">
        <f>Table2[[#This Row],[Annual Fees]]/Table2[[#This Row],[IQ2_Average]]</f>
        <v>0</v>
      </c>
      <c r="M10" s="131">
        <f>Table2[[#This Row],[Annual Fees]]/Table2[[#This Row],[IQ3_Average]]</f>
        <v>0</v>
      </c>
      <c r="N10" s="133">
        <f>AVERAGE(Table2[[#This Row],[RI_IQ1]:[RI_IQ3]])</f>
        <v>0</v>
      </c>
      <c r="O10">
        <f>IF(Table2[[#This Row],[SNAP_Average]]&gt;20%,1, IF(Table2[[#This Row],[SNAP_Average]]&lt;11%, 3, 2))</f>
        <v>2</v>
      </c>
      <c r="P10">
        <f>IF(Table2[[#This Row],[Poverty_Average]]&gt;20%,1, IF(Table2[[#This Row],[Poverty_Average]]&lt;10%, 3, 2))</f>
        <v>2</v>
      </c>
      <c r="Q10">
        <f>IF(Table2[[#This Row],[Full Time Employment_Average]]&lt;30%,1, IF(Table2[[#This Row],[Full Time Employment_Average]]&gt;50%, 3, 2))</f>
        <v>2</v>
      </c>
      <c r="R10" s="135">
        <f>AVERAGE(Table2[[#This Row],[FCI_SNAP]:[FCI_FullTimeEmployment]])</f>
        <v>2</v>
      </c>
      <c r="S1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Row],[IQ2_Average]])*(3*0.02)/12,IF(D59&lt;=1.5,"NA")))</f>
        <v>60.522056484026386</v>
      </c>
      <c r="U1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151.30514121006601</v>
      </c>
    </row>
    <row r="11" spans="1:21" x14ac:dyDescent="0.25">
      <c r="A11" t="str">
        <f>Table1422[[#This Row],[Community]]</f>
        <v xml:space="preserve">Aleneva  </v>
      </c>
      <c r="C11" s="126" t="e">
        <f>Table1422[[#This Row],[IQ1_Average]]</f>
        <v>#DIV/0!</v>
      </c>
      <c r="D11" s="126" t="e">
        <f>Table1422[[#This Row],[IQ2_Average]]</f>
        <v>#DIV/0!</v>
      </c>
      <c r="E11" s="126" t="e">
        <f>Table1422[[#This Row],[IQ3_Average]]</f>
        <v>#DIV/0!</v>
      </c>
      <c r="F11" s="128">
        <f>Table1422[[#This Row],[SNAP_Average]]</f>
        <v>0</v>
      </c>
      <c r="G11" s="127">
        <f>Table1422[[#This Row],[Poverty_Average]]</f>
        <v>0</v>
      </c>
      <c r="H11" s="127">
        <f>Table1422[[#This Row],[Full Time Employment_Average]]</f>
        <v>0.19500000000000001</v>
      </c>
      <c r="I11">
        <f>'Update Information Here'!AL15</f>
        <v>0</v>
      </c>
      <c r="J11">
        <f t="shared" si="0"/>
        <v>0</v>
      </c>
      <c r="K11" s="131" t="e">
        <f>Table2[[#This Row],[Annual Fees]]/Table2[[#This Row],[IQ1_Average]]</f>
        <v>#DIV/0!</v>
      </c>
      <c r="L11" s="131" t="e">
        <f>Table2[[#This Row],[Annual Fees]]/Table2[[#This Row],[IQ2_Average]]</f>
        <v>#DIV/0!</v>
      </c>
      <c r="M11" s="131" t="e">
        <f>Table2[[#This Row],[Annual Fees]]/Table2[[#This Row],[IQ3_Average]]</f>
        <v>#DIV/0!</v>
      </c>
      <c r="N11" s="133" t="e">
        <f>AVERAGE(Table2[[#This Row],[RI_IQ1]:[RI_IQ3]])</f>
        <v>#DIV/0!</v>
      </c>
      <c r="O11">
        <f>IF(Table2[[#This Row],[SNAP_Average]]&gt;20%,1, IF(Table2[[#This Row],[SNAP_Average]]&lt;11%, 3, 2))</f>
        <v>3</v>
      </c>
      <c r="P11">
        <f>IF(Table2[[#This Row],[Poverty_Average]]&gt;20%,1, IF(Table2[[#This Row],[Poverty_Average]]&lt;10%, 3, 2))</f>
        <v>3</v>
      </c>
      <c r="Q11">
        <f>IF(Table2[[#This Row],[Full Time Employment_Average]]&lt;30%,1, IF(Table2[[#This Row],[Full Time Employment_Average]]&gt;50%, 3, 2))</f>
        <v>1</v>
      </c>
      <c r="R11" s="135">
        <f>AVERAGE(Table2[[#This Row],[FCI_SNAP]:[FCI_FullTimeEmployment]])</f>
        <v>2.3333333333333335</v>
      </c>
      <c r="S11"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11"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Row],[IQ2_Average]])*(3*0.02)/12,IF(D60&lt;=1.5,"NA")))</f>
        <v>#DIV/0!</v>
      </c>
      <c r="U11"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2" spans="1:21" x14ac:dyDescent="0.25">
      <c r="A12" t="str">
        <f>Table1422[[#This Row],[Community]]</f>
        <v xml:space="preserve">Allakaket </v>
      </c>
      <c r="C12" s="126">
        <f>Table1422[[#This Row],[IQ1_Average]]</f>
        <v>13573</v>
      </c>
      <c r="D12" s="126">
        <f>Table1422[[#This Row],[IQ2_Average]]</f>
        <v>23312.5</v>
      </c>
      <c r="E12" s="126">
        <f>Table1422[[#This Row],[IQ3_Average]]</f>
        <v>30291.5</v>
      </c>
      <c r="F12" s="128">
        <f>Table1422[[#This Row],[SNAP_Average]]</f>
        <v>0.41100000000000003</v>
      </c>
      <c r="G12" s="127">
        <f>Table1422[[#This Row],[Poverty_Average]]</f>
        <v>0.21149999999999999</v>
      </c>
      <c r="H12" s="127">
        <f>Table1422[[#This Row],[Full Time Employment_Average]]</f>
        <v>0.15625</v>
      </c>
      <c r="I12">
        <f>'Update Information Here'!AL16</f>
        <v>0</v>
      </c>
      <c r="J12">
        <f t="shared" si="0"/>
        <v>0</v>
      </c>
      <c r="K12" s="131">
        <f>Table2[[#This Row],[Annual Fees]]/Table2[[#This Row],[IQ1_Average]]</f>
        <v>0</v>
      </c>
      <c r="L12" s="131">
        <f>Table2[[#This Row],[Annual Fees]]/Table2[[#This Row],[IQ2_Average]]</f>
        <v>0</v>
      </c>
      <c r="M12" s="131">
        <f>Table2[[#This Row],[Annual Fees]]/Table2[[#This Row],[IQ3_Average]]</f>
        <v>0</v>
      </c>
      <c r="N12" s="133">
        <f>AVERAGE(Table2[[#This Row],[RI_IQ1]:[RI_IQ3]])</f>
        <v>0</v>
      </c>
      <c r="O12">
        <f>IF(Table2[[#This Row],[SNAP_Average]]&gt;20%,1, IF(Table2[[#This Row],[SNAP_Average]]&lt;11%, 3, 2))</f>
        <v>1</v>
      </c>
      <c r="P12">
        <f>IF(Table2[[#This Row],[Poverty_Average]]&gt;20%,1, IF(Table2[[#This Row],[Poverty_Average]]&lt;10%, 3, 2))</f>
        <v>1</v>
      </c>
      <c r="Q12">
        <f>IF(Table2[[#This Row],[Full Time Employment_Average]]&lt;30%,1, IF(Table2[[#This Row],[Full Time Employment_Average]]&gt;50%, 3, 2))</f>
        <v>1</v>
      </c>
      <c r="R12" s="135">
        <f>AVERAGE(Table2[[#This Row],[FCI_SNAP]:[FCI_FullTimeEmployment]])</f>
        <v>1</v>
      </c>
      <c r="S1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2"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Row],[IQ2_Average]])*(3*0.02)/12,IF(D61&lt;=1.5,"NA")))</f>
        <v>0</v>
      </c>
      <c r="U1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33.426105640638276</v>
      </c>
    </row>
    <row r="13" spans="1:21" x14ac:dyDescent="0.25">
      <c r="A13" t="str">
        <f>Table1422[[#This Row],[Community]]</f>
        <v xml:space="preserve">Ambler </v>
      </c>
      <c r="C13" s="126">
        <f>Table1422[[#This Row],[IQ1_Average]]</f>
        <v>21854.25</v>
      </c>
      <c r="D13" s="126">
        <f>Table1422[[#This Row],[IQ2_Average]]</f>
        <v>37700</v>
      </c>
      <c r="E13" s="126">
        <f>Table1422[[#This Row],[IQ3_Average]]</f>
        <v>60770.75</v>
      </c>
      <c r="F13" s="128">
        <f>Table1422[[#This Row],[SNAP_Average]]</f>
        <v>0.33600000000000002</v>
      </c>
      <c r="G13" s="127">
        <f>Table1422[[#This Row],[Poverty_Average]]</f>
        <v>0.21024999999999999</v>
      </c>
      <c r="H13" s="127">
        <f>Table1422[[#This Row],[Full Time Employment_Average]]</f>
        <v>0.32850000000000001</v>
      </c>
      <c r="I13">
        <f>'Update Information Here'!AL17</f>
        <v>42.4</v>
      </c>
      <c r="J13">
        <f t="shared" si="0"/>
        <v>508.79999999999995</v>
      </c>
      <c r="K13" s="131">
        <f>Table2[[#This Row],[Annual Fees]]/Table2[[#This Row],[IQ1_Average]]</f>
        <v>2.3281512749236417E-2</v>
      </c>
      <c r="L13" s="131">
        <f>Table2[[#This Row],[Annual Fees]]/Table2[[#This Row],[IQ2_Average]]</f>
        <v>1.349602122015915E-2</v>
      </c>
      <c r="M13" s="131">
        <f>Table2[[#This Row],[Annual Fees]]/Table2[[#This Row],[IQ3_Average]]</f>
        <v>8.3724489166251848E-3</v>
      </c>
      <c r="N13" s="133">
        <f>AVERAGE(Table2[[#This Row],[RI_IQ1]:[RI_IQ3]])</f>
        <v>1.5049994295340249E-2</v>
      </c>
      <c r="O13">
        <f>IF(Table2[[#This Row],[SNAP_Average]]&gt;20%,1, IF(Table2[[#This Row],[SNAP_Average]]&lt;11%, 3, 2))</f>
        <v>1</v>
      </c>
      <c r="P13">
        <f>IF(Table2[[#This Row],[Poverty_Average]]&gt;20%,1, IF(Table2[[#This Row],[Poverty_Average]]&lt;10%, 3, 2))</f>
        <v>1</v>
      </c>
      <c r="Q13">
        <f>IF(Table2[[#This Row],[Full Time Employment_Average]]&lt;30%,1, IF(Table2[[#This Row],[Full Time Employment_Average]]&gt;50%, 3, 2))</f>
        <v>2</v>
      </c>
      <c r="R13" s="135">
        <f>AVERAGE(Table2[[#This Row],[FCI_SNAP]:[FCI_FullTimeEmployment]])</f>
        <v>1.3333333333333333</v>
      </c>
      <c r="S1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Row],[IQ2_Average]])*(3*0.02)/12,IF(D62&lt;=1.5,"NA")))</f>
        <v>0</v>
      </c>
      <c r="U1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56.345536307781593</v>
      </c>
    </row>
    <row r="14" spans="1:21" x14ac:dyDescent="0.25">
      <c r="A14" t="str">
        <f>Table1422[[#This Row],[Community]]</f>
        <v xml:space="preserve">Anaktuvuk Pass </v>
      </c>
      <c r="C14" s="126">
        <f>Table1422[[#This Row],[IQ1_Average]]</f>
        <v>31325</v>
      </c>
      <c r="D14" s="126">
        <f>Table1422[[#This Row],[IQ2_Average]]</f>
        <v>48312.5</v>
      </c>
      <c r="E14" s="126">
        <f>Table1422[[#This Row],[IQ3_Average]]</f>
        <v>79029.75</v>
      </c>
      <c r="F14" s="128">
        <f>Table1422[[#This Row],[SNAP_Average]]</f>
        <v>0.25275000000000003</v>
      </c>
      <c r="G14" s="127">
        <f>Table1422[[#This Row],[Poverty_Average]]</f>
        <v>0.20050000000000001</v>
      </c>
      <c r="H14" s="127">
        <f>Table1422[[#This Row],[Full Time Employment_Average]]</f>
        <v>0.3725</v>
      </c>
      <c r="I14">
        <f>'Update Information Here'!AL18</f>
        <v>40</v>
      </c>
      <c r="J14">
        <f t="shared" si="0"/>
        <v>480</v>
      </c>
      <c r="K14" s="131">
        <f>Table2[[#This Row],[Annual Fees]]/Table2[[#This Row],[IQ1_Average]]</f>
        <v>1.5323224261771748E-2</v>
      </c>
      <c r="L14" s="131">
        <f>Table2[[#This Row],[Annual Fees]]/Table2[[#This Row],[IQ2_Average]]</f>
        <v>9.9353169469598972E-3</v>
      </c>
      <c r="M14" s="131">
        <f>Table2[[#This Row],[Annual Fees]]/Table2[[#This Row],[IQ3_Average]]</f>
        <v>6.0736621335636259E-3</v>
      </c>
      <c r="N14" s="133">
        <f>AVERAGE(Table2[[#This Row],[RI_IQ1]:[RI_IQ3]])</f>
        <v>1.0444067780765091E-2</v>
      </c>
      <c r="O14">
        <f>IF(Table2[[#This Row],[SNAP_Average]]&gt;20%,1, IF(Table2[[#This Row],[SNAP_Average]]&lt;11%, 3, 2))</f>
        <v>1</v>
      </c>
      <c r="P14">
        <f>IF(Table2[[#This Row],[Poverty_Average]]&gt;20%,1, IF(Table2[[#This Row],[Poverty_Average]]&lt;10%, 3, 2))</f>
        <v>1</v>
      </c>
      <c r="Q14">
        <f>IF(Table2[[#This Row],[Full Time Employment_Average]]&lt;30%,1, IF(Table2[[#This Row],[Full Time Employment_Average]]&gt;50%, 3, 2))</f>
        <v>2</v>
      </c>
      <c r="R14" s="135">
        <f>AVERAGE(Table2[[#This Row],[FCI_SNAP]:[FCI_FullTimeEmployment]])</f>
        <v>1.3333333333333333</v>
      </c>
      <c r="S1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4"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Row],[IQ2_Average]])*(3*0.02)/12,IF(D63&lt;=1.5,"NA")))</f>
        <v>0</v>
      </c>
      <c r="U1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76.59850709446421</v>
      </c>
    </row>
    <row r="15" spans="1:21" x14ac:dyDescent="0.25">
      <c r="A15" t="str">
        <f>Table1422[[#This Row],[Community]]</f>
        <v xml:space="preserve">Anchor Point  </v>
      </c>
      <c r="C15" s="126">
        <f>Table1422[[#This Row],[IQ1_Average]]</f>
        <v>33339.75</v>
      </c>
      <c r="D15" s="126">
        <f>Table1422[[#This Row],[IQ2_Average]]</f>
        <v>56506.75</v>
      </c>
      <c r="E15" s="126">
        <f>Table1422[[#This Row],[IQ3_Average]]</f>
        <v>85106</v>
      </c>
      <c r="F15" s="128">
        <f>Table1422[[#This Row],[SNAP_Average]]</f>
        <v>8.0749999999999988E-2</v>
      </c>
      <c r="G15" s="127">
        <f>Table1422[[#This Row],[Poverty_Average]]</f>
        <v>9.6500000000000002E-2</v>
      </c>
      <c r="H15" s="127">
        <f>Table1422[[#This Row],[Full Time Employment_Average]]</f>
        <v>0.43474999999999997</v>
      </c>
      <c r="I15">
        <f>'Update Information Here'!AL19</f>
        <v>60</v>
      </c>
      <c r="J15">
        <f t="shared" si="0"/>
        <v>720</v>
      </c>
      <c r="K15" s="131">
        <f>Table2[[#This Row],[Annual Fees]]/Table2[[#This Row],[IQ1_Average]]</f>
        <v>2.1595842800260948E-2</v>
      </c>
      <c r="L15" s="131">
        <f>Table2[[#This Row],[Annual Fees]]/Table2[[#This Row],[IQ2_Average]]</f>
        <v>1.2741840576568285E-2</v>
      </c>
      <c r="M15" s="131">
        <f>Table2[[#This Row],[Annual Fees]]/Table2[[#This Row],[IQ3_Average]]</f>
        <v>8.4600380701713163E-3</v>
      </c>
      <c r="N15" s="133">
        <f>AVERAGE(Table2[[#This Row],[RI_IQ1]:[RI_IQ3]])</f>
        <v>1.4265907149000183E-2</v>
      </c>
      <c r="O15">
        <f>IF(Table2[[#This Row],[SNAP_Average]]&gt;20%,1, IF(Table2[[#This Row],[SNAP_Average]]&lt;11%, 3, 2))</f>
        <v>3</v>
      </c>
      <c r="P15">
        <f>IF(Table2[[#This Row],[Poverty_Average]]&gt;20%,1, IF(Table2[[#This Row],[Poverty_Average]]&lt;10%, 3, 2))</f>
        <v>3</v>
      </c>
      <c r="Q15">
        <f>IF(Table2[[#This Row],[Full Time Employment_Average]]&lt;30%,1, IF(Table2[[#This Row],[Full Time Employment_Average]]&gt;50%, 3, 2))</f>
        <v>2</v>
      </c>
      <c r="R15" s="135">
        <f>AVERAGE(Table2[[#This Row],[FCI_SNAP]:[FCI_FullTimeEmployment]])</f>
        <v>2.6666666666666665</v>
      </c>
      <c r="S1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Row],[IQ2_Average]])*(3*0.02)/12,IF(D64&lt;=1.5,"NA")))</f>
        <v>210.29156917022647</v>
      </c>
      <c r="U1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336.46651067236229</v>
      </c>
    </row>
    <row r="16" spans="1:21" x14ac:dyDescent="0.25">
      <c r="A16" t="str">
        <f>Table1422[[#This Row],[Community]]</f>
        <v xml:space="preserve">Anchorage  </v>
      </c>
      <c r="C16" s="126">
        <f>Table1422[[#This Row],[IQ1_Average]]</f>
        <v>31638.75</v>
      </c>
      <c r="D16" s="126">
        <f>Table1422[[#This Row],[IQ2_Average]]</f>
        <v>54885.25</v>
      </c>
      <c r="E16" s="126">
        <f>Table1422[[#This Row],[IQ3_Average]]</f>
        <v>83586.5</v>
      </c>
      <c r="F16" s="128">
        <f>Table1422[[#This Row],[SNAP_Average]]</f>
        <v>8.4500000000000006E-2</v>
      </c>
      <c r="G16" s="127">
        <f>Table1422[[#This Row],[Poverty_Average]]</f>
        <v>7.425000000000001E-2</v>
      </c>
      <c r="H16" s="127">
        <f>Table1422[[#This Row],[Full Time Employment_Average]]</f>
        <v>0.59624999999999995</v>
      </c>
      <c r="I16">
        <f>'Update Information Here'!AL20</f>
        <v>0</v>
      </c>
      <c r="J16">
        <f t="shared" si="0"/>
        <v>0</v>
      </c>
      <c r="K16" s="131">
        <f>Table2[[#This Row],[Annual Fees]]/Table2[[#This Row],[IQ1_Average]]</f>
        <v>0</v>
      </c>
      <c r="L16" s="131">
        <f>Table2[[#This Row],[Annual Fees]]/Table2[[#This Row],[IQ2_Average]]</f>
        <v>0</v>
      </c>
      <c r="M16" s="131">
        <f>Table2[[#This Row],[Annual Fees]]/Table2[[#This Row],[IQ3_Average]]</f>
        <v>0</v>
      </c>
      <c r="N16" s="133">
        <f>AVERAGE(Table2[[#This Row],[RI_IQ1]:[RI_IQ3]])</f>
        <v>0</v>
      </c>
      <c r="O16">
        <f>IF(Table2[[#This Row],[SNAP_Average]]&gt;20%,1, IF(Table2[[#This Row],[SNAP_Average]]&lt;11%, 3, 2))</f>
        <v>3</v>
      </c>
      <c r="P16">
        <f>IF(Table2[[#This Row],[Poverty_Average]]&gt;20%,1, IF(Table2[[#This Row],[Poverty_Average]]&lt;10%, 3, 2))</f>
        <v>3</v>
      </c>
      <c r="Q16">
        <f>IF(Table2[[#This Row],[Full Time Employment_Average]]&lt;30%,1, IF(Table2[[#This Row],[Full Time Employment_Average]]&gt;50%, 3, 2))</f>
        <v>3</v>
      </c>
      <c r="R16" s="135">
        <f>AVERAGE(Table2[[#This Row],[FCI_SNAP]:[FCI_FullTimeEmployment]])</f>
        <v>3</v>
      </c>
      <c r="S1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Row],[IQ2_Average]])*(3*0.02)/12,IF(D65&lt;=1.5,"NA")))</f>
        <v>202.29713392745188</v>
      </c>
      <c r="U1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323.67541428392292</v>
      </c>
    </row>
    <row r="17" spans="1:21" x14ac:dyDescent="0.25">
      <c r="A17" t="str">
        <f>Table1422[[#This Row],[Community]]</f>
        <v xml:space="preserve">Anderson </v>
      </c>
      <c r="B17" t="s">
        <v>497</v>
      </c>
      <c r="C17" s="126">
        <f>Table1422[[#This Row],[IQ1_Average]]</f>
        <v>52048</v>
      </c>
      <c r="D17" s="126">
        <f>Table1422[[#This Row],[IQ2_Average]]</f>
        <v>85729.25</v>
      </c>
      <c r="E17" s="126">
        <f>Table1422[[#This Row],[IQ3_Average]]</f>
        <v>102437.5</v>
      </c>
      <c r="F17" s="128">
        <f>Table1422[[#This Row],[SNAP_Average]]</f>
        <v>9.0000000000000011E-3</v>
      </c>
      <c r="G17" s="127">
        <f>Table1422[[#This Row],[Poverty_Average]]</f>
        <v>9.0000000000000011E-3</v>
      </c>
      <c r="H17" s="127">
        <f>Table1422[[#This Row],[Full Time Employment_Average]]</f>
        <v>0.71699999999999997</v>
      </c>
      <c r="I17">
        <f>'Update Information Here'!AL21</f>
        <v>0</v>
      </c>
      <c r="J17">
        <f t="shared" si="0"/>
        <v>0</v>
      </c>
      <c r="K17" s="131">
        <f>Table2[[#This Row],[Annual Fees]]/Table2[[#This Row],[IQ1_Average]]</f>
        <v>0</v>
      </c>
      <c r="L17" s="131">
        <f>Table2[[#This Row],[Annual Fees]]/Table2[[#This Row],[IQ2_Average]]</f>
        <v>0</v>
      </c>
      <c r="M17" s="131">
        <f>Table2[[#This Row],[Annual Fees]]/Table2[[#This Row],[IQ3_Average]]</f>
        <v>0</v>
      </c>
      <c r="N17" s="133">
        <f>AVERAGE(Table2[[#This Row],[RI_IQ1]:[RI_IQ3]])</f>
        <v>0</v>
      </c>
      <c r="O17">
        <f>IF(Table2[[#This Row],[SNAP_Average]]&gt;20%,1, IF(Table2[[#This Row],[SNAP_Average]]&lt;11%, 3, 2))</f>
        <v>3</v>
      </c>
      <c r="P17">
        <f>IF(Table2[[#This Row],[Poverty_Average]]&gt;20%,1, IF(Table2[[#This Row],[Poverty_Average]]&lt;10%, 3, 2))</f>
        <v>3</v>
      </c>
      <c r="Q17">
        <f>IF(Table2[[#This Row],[Full Time Employment_Average]]&lt;30%,1, IF(Table2[[#This Row],[Full Time Employment_Average]]&gt;50%, 3, 2))</f>
        <v>3</v>
      </c>
      <c r="R17" s="135">
        <f>AVERAGE(Table2[[#This Row],[FCI_SNAP]:[FCI_FullTimeEmployment]])</f>
        <v>3</v>
      </c>
      <c r="S1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Row],[IQ2_Average]])*(3*0.02)/12,IF(D66&lt;=1.5,"NA")))</f>
        <v>307.58090193129755</v>
      </c>
      <c r="U1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492.12944309007599</v>
      </c>
    </row>
    <row r="18" spans="1:21" x14ac:dyDescent="0.25">
      <c r="A18" t="str">
        <f>Table1422[[#This Row],[Community]]</f>
        <v xml:space="preserve">Angoon </v>
      </c>
      <c r="C18" s="126">
        <f>Table1422[[#This Row],[IQ1_Average]]</f>
        <v>18182.75</v>
      </c>
      <c r="D18" s="126">
        <f>Table1422[[#This Row],[IQ2_Average]]</f>
        <v>27120.5</v>
      </c>
      <c r="E18" s="126">
        <f>Table1422[[#This Row],[IQ3_Average]]</f>
        <v>43958.25</v>
      </c>
      <c r="F18" s="128">
        <f>Table1422[[#This Row],[SNAP_Average]]</f>
        <v>0.38250000000000001</v>
      </c>
      <c r="G18" s="127">
        <f>Table1422[[#This Row],[Poverty_Average]]</f>
        <v>0.26600000000000001</v>
      </c>
      <c r="H18" s="127">
        <f>Table1422[[#This Row],[Full Time Employment_Average]]</f>
        <v>0.48475000000000001</v>
      </c>
      <c r="I18">
        <f>'Update Information Here'!AL22</f>
        <v>100</v>
      </c>
      <c r="J18">
        <f t="shared" si="0"/>
        <v>1200</v>
      </c>
      <c r="K18" s="131">
        <f>Table2[[#This Row],[Annual Fees]]/Table2[[#This Row],[IQ1_Average]]</f>
        <v>6.5996617673344235E-2</v>
      </c>
      <c r="L18" s="131">
        <f>Table2[[#This Row],[Annual Fees]]/Table2[[#This Row],[IQ2_Average]]</f>
        <v>4.4246971847864164E-2</v>
      </c>
      <c r="M18" s="131">
        <f>Table2[[#This Row],[Annual Fees]]/Table2[[#This Row],[IQ3_Average]]</f>
        <v>2.7298629950009385E-2</v>
      </c>
      <c r="N18" s="133">
        <f>AVERAGE(Table2[[#This Row],[RI_IQ1]:[RI_IQ3]])</f>
        <v>4.5847406490405924E-2</v>
      </c>
      <c r="O18">
        <f>IF(Table2[[#This Row],[SNAP_Average]]&gt;20%,1, IF(Table2[[#This Row],[SNAP_Average]]&lt;11%, 3, 2))</f>
        <v>1</v>
      </c>
      <c r="P18">
        <f>IF(Table2[[#This Row],[Poverty_Average]]&gt;20%,1, IF(Table2[[#This Row],[Poverty_Average]]&lt;10%, 3, 2))</f>
        <v>1</v>
      </c>
      <c r="Q18">
        <f>IF(Table2[[#This Row],[Full Time Employment_Average]]&lt;30%,1, IF(Table2[[#This Row],[Full Time Employment_Average]]&gt;50%, 3, 2))</f>
        <v>2</v>
      </c>
      <c r="R18" s="135">
        <f>AVERAGE(Table2[[#This Row],[FCI_SNAP]:[FCI_FullTimeEmployment]])</f>
        <v>1.3333333333333333</v>
      </c>
      <c r="S1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18"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Row],[IQ2_Average]])*(3*0.02)/12,IF(D67&lt;=1.5,"NA")))</f>
        <v>0</v>
      </c>
      <c r="U1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43.622969173153159</v>
      </c>
    </row>
    <row r="19" spans="1:21" x14ac:dyDescent="0.25">
      <c r="A19" t="str">
        <f>Table1422[[#This Row],[Community]]</f>
        <v xml:space="preserve">Aniak </v>
      </c>
      <c r="B19" t="s">
        <v>497</v>
      </c>
      <c r="C19" s="126">
        <f>Table1422[[#This Row],[IQ1_Average]]</f>
        <v>28187.5</v>
      </c>
      <c r="D19" s="126">
        <f>Table1422[[#This Row],[IQ2_Average]]</f>
        <v>45180.25</v>
      </c>
      <c r="E19" s="126">
        <f>Table1422[[#This Row],[IQ3_Average]]</f>
        <v>71138.5</v>
      </c>
      <c r="F19" s="128">
        <f>Table1422[[#This Row],[SNAP_Average]]</f>
        <v>0.27875</v>
      </c>
      <c r="G19" s="127">
        <f>Table1422[[#This Row],[Poverty_Average]]</f>
        <v>0.16824999999999998</v>
      </c>
      <c r="H19" s="127">
        <f>Table1422[[#This Row],[Full Time Employment_Average]]</f>
        <v>0.38775000000000004</v>
      </c>
      <c r="I19">
        <f>'Update Information Here'!AL23</f>
        <v>0</v>
      </c>
      <c r="J19">
        <f t="shared" si="0"/>
        <v>0</v>
      </c>
      <c r="K19" s="131">
        <f>Table2[[#This Row],[Annual Fees]]/Table2[[#This Row],[IQ1_Average]]</f>
        <v>0</v>
      </c>
      <c r="L19" s="131">
        <f>Table2[[#This Row],[Annual Fees]]/Table2[[#This Row],[IQ2_Average]]</f>
        <v>0</v>
      </c>
      <c r="M19" s="131">
        <f>Table2[[#This Row],[Annual Fees]]/Table2[[#This Row],[IQ3_Average]]</f>
        <v>0</v>
      </c>
      <c r="N19" s="133">
        <f>AVERAGE(Table2[[#This Row],[RI_IQ1]:[RI_IQ3]])</f>
        <v>0</v>
      </c>
      <c r="O19">
        <f>IF(Table2[[#This Row],[SNAP_Average]]&gt;20%,1, IF(Table2[[#This Row],[SNAP_Average]]&lt;11%, 3, 2))</f>
        <v>1</v>
      </c>
      <c r="P19">
        <f>IF(Table2[[#This Row],[Poverty_Average]]&gt;20%,1, IF(Table2[[#This Row],[Poverty_Average]]&lt;10%, 3, 2))</f>
        <v>2</v>
      </c>
      <c r="Q19">
        <f>IF(Table2[[#This Row],[Full Time Employment_Average]]&lt;30%,1, IF(Table2[[#This Row],[Full Time Employment_Average]]&gt;50%, 3, 2))</f>
        <v>2</v>
      </c>
      <c r="R19" s="135">
        <f>AVERAGE(Table2[[#This Row],[FCI_SNAP]:[FCI_FullTimeEmployment]])</f>
        <v>1.6666666666666667</v>
      </c>
      <c r="S1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Row],[IQ2_Average]])*(3*0.02)/12,IF(D68&lt;=1.5,"NA")))</f>
        <v>69.766757925191541</v>
      </c>
      <c r="U1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174.41689481297888</v>
      </c>
    </row>
    <row r="20" spans="1:21" x14ac:dyDescent="0.25">
      <c r="A20" t="str">
        <f>Table1422[[#This Row],[Community]]</f>
        <v xml:space="preserve">Anvik </v>
      </c>
      <c r="C20" s="126">
        <f>Table1422[[#This Row],[IQ1_Average]]</f>
        <v>13235.25</v>
      </c>
      <c r="D20" s="126">
        <f>Table1422[[#This Row],[IQ2_Average]]</f>
        <v>25412.5</v>
      </c>
      <c r="E20" s="126">
        <f>Table1422[[#This Row],[IQ3_Average]]</f>
        <v>38250</v>
      </c>
      <c r="F20" s="128">
        <f>Table1422[[#This Row],[SNAP_Average]]</f>
        <v>0.26275000000000004</v>
      </c>
      <c r="G20" s="127">
        <f>Table1422[[#This Row],[Poverty_Average]]</f>
        <v>0.19650000000000001</v>
      </c>
      <c r="H20" s="127">
        <f>Table1422[[#This Row],[Full Time Employment_Average]]</f>
        <v>0.26566666666666666</v>
      </c>
      <c r="I20">
        <f>'Update Information Here'!AL24</f>
        <v>0</v>
      </c>
      <c r="J20">
        <f t="shared" si="0"/>
        <v>0</v>
      </c>
      <c r="K20" s="131">
        <f>Table2[[#This Row],[Annual Fees]]/Table2[[#This Row],[IQ1_Average]]</f>
        <v>0</v>
      </c>
      <c r="L20" s="131">
        <f>Table2[[#This Row],[Annual Fees]]/Table2[[#This Row],[IQ2_Average]]</f>
        <v>0</v>
      </c>
      <c r="M20" s="131">
        <f>Table2[[#This Row],[Annual Fees]]/Table2[[#This Row],[IQ3_Average]]</f>
        <v>0</v>
      </c>
      <c r="N20" s="133">
        <f>AVERAGE(Table2[[#This Row],[RI_IQ1]:[RI_IQ3]])</f>
        <v>0</v>
      </c>
      <c r="O20">
        <f>IF(Table2[[#This Row],[SNAP_Average]]&gt;20%,1, IF(Table2[[#This Row],[SNAP_Average]]&lt;11%, 3, 2))</f>
        <v>1</v>
      </c>
      <c r="P20">
        <f>IF(Table2[[#This Row],[Poverty_Average]]&gt;20%,1, IF(Table2[[#This Row],[Poverty_Average]]&lt;10%, 3, 2))</f>
        <v>2</v>
      </c>
      <c r="Q20">
        <f>IF(Table2[[#This Row],[Full Time Employment_Average]]&lt;30%,1, IF(Table2[[#This Row],[Full Time Employment_Average]]&gt;50%, 3, 2))</f>
        <v>1</v>
      </c>
      <c r="R20" s="135">
        <f>AVERAGE(Table2[[#This Row],[FCI_SNAP]:[FCI_FullTimeEmployment]])</f>
        <v>1.3333333333333333</v>
      </c>
      <c r="S2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Row],[IQ2_Average]])*(3*0.02)/12,IF(D69&lt;=1.5,"NA")))</f>
        <v>0</v>
      </c>
      <c r="U2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35.448344262385788</v>
      </c>
    </row>
    <row r="21" spans="1:21" x14ac:dyDescent="0.25">
      <c r="A21" t="str">
        <f>Table1422[[#This Row],[Community]]</f>
        <v xml:space="preserve">Arctic Village  </v>
      </c>
      <c r="C21" s="126">
        <f>Table1422[[#This Row],[IQ1_Average]]</f>
        <v>9611</v>
      </c>
      <c r="D21" s="126">
        <f>Table1422[[#This Row],[IQ2_Average]]</f>
        <v>24583.333333333332</v>
      </c>
      <c r="E21" s="126">
        <f>Table1422[[#This Row],[IQ3_Average]]</f>
        <v>35287.5</v>
      </c>
      <c r="F21" s="128">
        <f>Table1422[[#This Row],[SNAP_Average]]</f>
        <v>0.59399999999999997</v>
      </c>
      <c r="G21" s="127">
        <f>Table1422[[#This Row],[Poverty_Average]]</f>
        <v>0.40200000000000002</v>
      </c>
      <c r="H21" s="127">
        <f>Table1422[[#This Row],[Full Time Employment_Average]]</f>
        <v>0.22975000000000001</v>
      </c>
      <c r="I21">
        <f>'Update Information Here'!AL25</f>
        <v>0</v>
      </c>
      <c r="J21">
        <f t="shared" si="0"/>
        <v>0</v>
      </c>
      <c r="K21" s="131">
        <f>Table2[[#This Row],[Annual Fees]]/Table2[[#This Row],[IQ1_Average]]</f>
        <v>0</v>
      </c>
      <c r="L21" s="131">
        <f>Table2[[#This Row],[Annual Fees]]/Table2[[#This Row],[IQ2_Average]]</f>
        <v>0</v>
      </c>
      <c r="M21" s="131">
        <f>Table2[[#This Row],[Annual Fees]]/Table2[[#This Row],[IQ3_Average]]</f>
        <v>0</v>
      </c>
      <c r="N21" s="133">
        <f>AVERAGE(Table2[[#This Row],[RI_IQ1]:[RI_IQ3]])</f>
        <v>0</v>
      </c>
      <c r="O21">
        <f>IF(Table2[[#This Row],[SNAP_Average]]&gt;20%,1, IF(Table2[[#This Row],[SNAP_Average]]&lt;11%, 3, 2))</f>
        <v>1</v>
      </c>
      <c r="P21">
        <f>IF(Table2[[#This Row],[Poverty_Average]]&gt;20%,1, IF(Table2[[#This Row],[Poverty_Average]]&lt;10%, 3, 2))</f>
        <v>1</v>
      </c>
      <c r="Q21">
        <f>IF(Table2[[#This Row],[Full Time Employment_Average]]&lt;30%,1, IF(Table2[[#This Row],[Full Time Employment_Average]]&gt;50%, 3, 2))</f>
        <v>1</v>
      </c>
      <c r="R21" s="135">
        <f>AVERAGE(Table2[[#This Row],[FCI_SNAP]:[FCI_FullTimeEmployment]])</f>
        <v>1</v>
      </c>
      <c r="S2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1"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Row],[IQ2_Average]])*(3*0.02)/12,IF(D70&lt;=1.5,"NA")))</f>
        <v>0</v>
      </c>
      <c r="U2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28.891036309992767</v>
      </c>
    </row>
    <row r="22" spans="1:21" x14ac:dyDescent="0.25">
      <c r="A22" t="str">
        <f>Table1422[[#This Row],[Community]]</f>
        <v xml:space="preserve">Atka </v>
      </c>
      <c r="C22" s="126">
        <f>Table1422[[#This Row],[IQ1_Average]]</f>
        <v>31083.5</v>
      </c>
      <c r="D22" s="126">
        <f>Table1422[[#This Row],[IQ2_Average]]</f>
        <v>49875</v>
      </c>
      <c r="E22" s="126">
        <f>Table1422[[#This Row],[IQ3_Average]]</f>
        <v>59750</v>
      </c>
      <c r="F22" s="128">
        <f>Table1422[[#This Row],[SNAP_Average]]</f>
        <v>0.10875000000000001</v>
      </c>
      <c r="G22" s="127">
        <f>Table1422[[#This Row],[Poverty_Average]]</f>
        <v>0.10875000000000001</v>
      </c>
      <c r="H22" s="127">
        <f>Table1422[[#This Row],[Full Time Employment_Average]]</f>
        <v>0.41424999999999995</v>
      </c>
      <c r="I22">
        <f>'Update Information Here'!AL26</f>
        <v>0</v>
      </c>
      <c r="J22">
        <f t="shared" si="0"/>
        <v>0</v>
      </c>
      <c r="K22" s="131">
        <f>Table2[[#This Row],[Annual Fees]]/Table2[[#This Row],[IQ1_Average]]</f>
        <v>0</v>
      </c>
      <c r="L22" s="131">
        <f>Table2[[#This Row],[Annual Fees]]/Table2[[#This Row],[IQ2_Average]]</f>
        <v>0</v>
      </c>
      <c r="M22" s="131">
        <f>Table2[[#This Row],[Annual Fees]]/Table2[[#This Row],[IQ3_Average]]</f>
        <v>0</v>
      </c>
      <c r="N22" s="133">
        <f>AVERAGE(Table2[[#This Row],[RI_IQ1]:[RI_IQ3]])</f>
        <v>0</v>
      </c>
      <c r="O22">
        <f>IF(Table2[[#This Row],[SNAP_Average]]&gt;20%,1, IF(Table2[[#This Row],[SNAP_Average]]&lt;11%, 3, 2))</f>
        <v>3</v>
      </c>
      <c r="P22">
        <f>IF(Table2[[#This Row],[Poverty_Average]]&gt;20%,1, IF(Table2[[#This Row],[Poverty_Average]]&lt;10%, 3, 2))</f>
        <v>2</v>
      </c>
      <c r="Q22">
        <f>IF(Table2[[#This Row],[Full Time Employment_Average]]&lt;30%,1, IF(Table2[[#This Row],[Full Time Employment_Average]]&gt;50%, 3, 2))</f>
        <v>2</v>
      </c>
      <c r="R22" s="135">
        <f>AVERAGE(Table2[[#This Row],[FCI_SNAP]:[FCI_FullTimeEmployment]])</f>
        <v>2.3333333333333335</v>
      </c>
      <c r="S2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Row],[IQ2_Average]])*(3*0.02)/12,IF(D71&lt;=1.5,"NA")))</f>
        <v>72.507970387538137</v>
      </c>
      <c r="U2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181.2699259688454</v>
      </c>
    </row>
    <row r="23" spans="1:21" x14ac:dyDescent="0.25">
      <c r="A23" t="str">
        <f>Table1422[[#This Row],[Community]]</f>
        <v xml:space="preserve">Atmautluak  </v>
      </c>
      <c r="C23" s="126">
        <f>Table1422[[#This Row],[IQ1_Average]]</f>
        <v>11364.5</v>
      </c>
      <c r="D23" s="126">
        <f>Table1422[[#This Row],[IQ2_Average]]</f>
        <v>24316.75</v>
      </c>
      <c r="E23" s="126">
        <f>Table1422[[#This Row],[IQ3_Average]]</f>
        <v>47614.5</v>
      </c>
      <c r="F23" s="128">
        <f>Table1422[[#This Row],[SNAP_Average]]</f>
        <v>0.57425000000000004</v>
      </c>
      <c r="G23" s="127">
        <f>Table1422[[#This Row],[Poverty_Average]]</f>
        <v>0.36074999999999996</v>
      </c>
      <c r="H23" s="127">
        <f>Table1422[[#This Row],[Full Time Employment_Average]]</f>
        <v>0.216</v>
      </c>
      <c r="I23">
        <f>'Update Information Here'!AL27</f>
        <v>0</v>
      </c>
      <c r="J23">
        <f t="shared" si="0"/>
        <v>0</v>
      </c>
      <c r="K23" s="131">
        <f>Table2[[#This Row],[Annual Fees]]/Table2[[#This Row],[IQ1_Average]]</f>
        <v>0</v>
      </c>
      <c r="L23" s="131">
        <f>Table2[[#This Row],[Annual Fees]]/Table2[[#This Row],[IQ2_Average]]</f>
        <v>0</v>
      </c>
      <c r="M23" s="131">
        <f>Table2[[#This Row],[Annual Fees]]/Table2[[#This Row],[IQ3_Average]]</f>
        <v>0</v>
      </c>
      <c r="N23" s="133">
        <f>AVERAGE(Table2[[#This Row],[RI_IQ1]:[RI_IQ3]])</f>
        <v>0</v>
      </c>
      <c r="O23">
        <f>IF(Table2[[#This Row],[SNAP_Average]]&gt;20%,1, IF(Table2[[#This Row],[SNAP_Average]]&lt;11%, 3, 2))</f>
        <v>1</v>
      </c>
      <c r="P23">
        <f>IF(Table2[[#This Row],[Poverty_Average]]&gt;20%,1, IF(Table2[[#This Row],[Poverty_Average]]&lt;10%, 3, 2))</f>
        <v>1</v>
      </c>
      <c r="Q23">
        <f>IF(Table2[[#This Row],[Full Time Employment_Average]]&lt;30%,1, IF(Table2[[#This Row],[Full Time Employment_Average]]&gt;50%, 3, 2))</f>
        <v>1</v>
      </c>
      <c r="R23" s="135">
        <f>AVERAGE(Table2[[#This Row],[FCI_SNAP]:[FCI_FullTimeEmployment]])</f>
        <v>1</v>
      </c>
      <c r="S2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Row],[IQ2_Average]])*(3*0.02)/12,IF(D72&lt;=1.5,"NA")))</f>
        <v>0</v>
      </c>
      <c r="U2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33.306857747278983</v>
      </c>
    </row>
    <row r="24" spans="1:21" x14ac:dyDescent="0.25">
      <c r="A24" t="str">
        <f>Table1422[[#This Row],[Community]]</f>
        <v xml:space="preserve">Atqasuk </v>
      </c>
      <c r="C24" s="126">
        <f>Table1422[[#This Row],[IQ1_Average]]</f>
        <v>33104.25</v>
      </c>
      <c r="D24" s="126">
        <f>Table1422[[#This Row],[IQ2_Average]]</f>
        <v>51531.25</v>
      </c>
      <c r="E24" s="126">
        <f>Table1422[[#This Row],[IQ3_Average]]</f>
        <v>91875</v>
      </c>
      <c r="F24" s="128">
        <f>Table1422[[#This Row],[SNAP_Average]]</f>
        <v>0.158</v>
      </c>
      <c r="G24" s="127">
        <f>Table1422[[#This Row],[Poverty_Average]]</f>
        <v>0.15100000000000002</v>
      </c>
      <c r="H24" s="127">
        <f>Table1422[[#This Row],[Full Time Employment_Average]]</f>
        <v>0.32500000000000001</v>
      </c>
      <c r="I24">
        <f>'Update Information Here'!AL28</f>
        <v>0</v>
      </c>
      <c r="J24">
        <f t="shared" si="0"/>
        <v>0</v>
      </c>
      <c r="K24" s="131">
        <f>Table2[[#This Row],[Annual Fees]]/Table2[[#This Row],[IQ1_Average]]</f>
        <v>0</v>
      </c>
      <c r="L24" s="131">
        <f>Table2[[#This Row],[Annual Fees]]/Table2[[#This Row],[IQ2_Average]]</f>
        <v>0</v>
      </c>
      <c r="M24" s="131">
        <f>Table2[[#This Row],[Annual Fees]]/Table2[[#This Row],[IQ3_Average]]</f>
        <v>0</v>
      </c>
      <c r="N24" s="133">
        <f>AVERAGE(Table2[[#This Row],[RI_IQ1]:[RI_IQ3]])</f>
        <v>0</v>
      </c>
      <c r="O24">
        <f>IF(Table2[[#This Row],[SNAP_Average]]&gt;20%,1, IF(Table2[[#This Row],[SNAP_Average]]&lt;11%, 3, 2))</f>
        <v>2</v>
      </c>
      <c r="P24">
        <f>IF(Table2[[#This Row],[Poverty_Average]]&gt;20%,1, IF(Table2[[#This Row],[Poverty_Average]]&lt;10%, 3, 2))</f>
        <v>2</v>
      </c>
      <c r="Q24">
        <f>IF(Table2[[#This Row],[Full Time Employment_Average]]&lt;30%,1, IF(Table2[[#This Row],[Full Time Employment_Average]]&gt;50%, 3, 2))</f>
        <v>2</v>
      </c>
      <c r="R24" s="135">
        <f>AVERAGE(Table2[[#This Row],[FCI_SNAP]:[FCI_FullTimeEmployment]])</f>
        <v>2</v>
      </c>
      <c r="S2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Row],[IQ2_Average]])*(3*0.02)/12,IF(D73&lt;=1.5,"NA")))</f>
        <v>82.647830314665839</v>
      </c>
      <c r="U2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206.61957578666465</v>
      </c>
    </row>
    <row r="25" spans="1:21" x14ac:dyDescent="0.25">
      <c r="A25" t="str">
        <f>Table1422[[#This Row],[Community]]</f>
        <v xml:space="preserve">Attu Station  </v>
      </c>
      <c r="C25" s="126" t="e">
        <f>Table1422[[#This Row],[IQ1_Average]]</f>
        <v>#DIV/0!</v>
      </c>
      <c r="D25" s="126" t="e">
        <f>Table1422[[#This Row],[IQ2_Average]]</f>
        <v>#DIV/0!</v>
      </c>
      <c r="E25" s="126" t="e">
        <f>Table1422[[#This Row],[IQ3_Average]]</f>
        <v>#DIV/0!</v>
      </c>
      <c r="F25" s="128" t="e">
        <f>Table1422[[#This Row],[SNAP_Average]]</f>
        <v>#DIV/0!</v>
      </c>
      <c r="G25" s="127" t="e">
        <f>Table1422[[#This Row],[Poverty_Average]]</f>
        <v>#DIV/0!</v>
      </c>
      <c r="H25" s="127">
        <f>Table1422[[#This Row],[Full Time Employment_Average]]</f>
        <v>0.75</v>
      </c>
      <c r="I25">
        <f>'Update Information Here'!AL29</f>
        <v>0</v>
      </c>
      <c r="J25">
        <f t="shared" si="0"/>
        <v>0</v>
      </c>
      <c r="K25" s="131" t="e">
        <f>Table2[[#This Row],[Annual Fees]]/Table2[[#This Row],[IQ1_Average]]</f>
        <v>#DIV/0!</v>
      </c>
      <c r="L25" s="131" t="e">
        <f>Table2[[#This Row],[Annual Fees]]/Table2[[#This Row],[IQ2_Average]]</f>
        <v>#DIV/0!</v>
      </c>
      <c r="M25" s="131" t="e">
        <f>Table2[[#This Row],[Annual Fees]]/Table2[[#This Row],[IQ3_Average]]</f>
        <v>#DIV/0!</v>
      </c>
      <c r="N25" s="133" t="e">
        <f>AVERAGE(Table2[[#This Row],[RI_IQ1]:[RI_IQ3]])</f>
        <v>#DIV/0!</v>
      </c>
      <c r="O25" t="e">
        <f>IF(Table2[[#This Row],[SNAP_Average]]&gt;20%,1, IF(Table2[[#This Row],[SNAP_Average]]&lt;11%, 3, 2))</f>
        <v>#DIV/0!</v>
      </c>
      <c r="P25" t="e">
        <f>IF(Table2[[#This Row],[Poverty_Average]]&gt;20%,1, IF(Table2[[#This Row],[Poverty_Average]]&lt;10%, 3, 2))</f>
        <v>#DIV/0!</v>
      </c>
      <c r="Q25">
        <f>IF(Table2[[#This Row],[Full Time Employment_Average]]&lt;30%,1, IF(Table2[[#This Row],[Full Time Employment_Average]]&gt;50%, 3, 2))</f>
        <v>3</v>
      </c>
      <c r="R25" s="135" t="e">
        <f>AVERAGE(Table2[[#This Row],[FCI_SNAP]:[FCI_FullTimeEmployment]])</f>
        <v>#DIV/0!</v>
      </c>
      <c r="S25"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25"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Row],[IQ2_Average]])*(3*0.02)/12,IF(D74&lt;=1.5,"NA")))</f>
        <v>#DIV/0!</v>
      </c>
      <c r="U25"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6" spans="1:21" x14ac:dyDescent="0.25">
      <c r="A26" t="str">
        <f>Table1422[[#This Row],[Community]]</f>
        <v xml:space="preserve">Badger  </v>
      </c>
      <c r="C26" s="126">
        <f>Table1422[[#This Row],[IQ1_Average]]</f>
        <v>43272.75</v>
      </c>
      <c r="D26" s="126">
        <f>Table1422[[#This Row],[IQ2_Average]]</f>
        <v>69321.75</v>
      </c>
      <c r="E26" s="126">
        <f>Table1422[[#This Row],[IQ3_Average]]</f>
        <v>94802</v>
      </c>
      <c r="F26" s="128">
        <f>Table1422[[#This Row],[SNAP_Average]]</f>
        <v>5.6499999999999995E-2</v>
      </c>
      <c r="G26" s="127">
        <f>Table1422[[#This Row],[Poverty_Average]]</f>
        <v>5.9250000000000004E-2</v>
      </c>
      <c r="H26" s="127">
        <f>Table1422[[#This Row],[Full Time Employment_Average]]</f>
        <v>0.59250000000000003</v>
      </c>
      <c r="I26">
        <f>'Update Information Here'!AL30</f>
        <v>246.91</v>
      </c>
      <c r="J26">
        <f t="shared" si="0"/>
        <v>2962.92</v>
      </c>
      <c r="K26" s="131">
        <f>Table2[[#This Row],[Annual Fees]]/Table2[[#This Row],[IQ1_Average]]</f>
        <v>6.8470804374577532E-2</v>
      </c>
      <c r="L26" s="131">
        <f>Table2[[#This Row],[Annual Fees]]/Table2[[#This Row],[IQ2_Average]]</f>
        <v>4.2741563794912854E-2</v>
      </c>
      <c r="M26" s="131">
        <f>Table2[[#This Row],[Annual Fees]]/Table2[[#This Row],[IQ3_Average]]</f>
        <v>3.1253771017489086E-2</v>
      </c>
      <c r="N26" s="133">
        <f>AVERAGE(Table2[[#This Row],[RI_IQ1]:[RI_IQ3]])</f>
        <v>4.7488713062326493E-2</v>
      </c>
      <c r="O26">
        <f>IF(Table2[[#This Row],[SNAP_Average]]&gt;20%,1, IF(Table2[[#This Row],[SNAP_Average]]&lt;11%, 3, 2))</f>
        <v>3</v>
      </c>
      <c r="P26">
        <f>IF(Table2[[#This Row],[Poverty_Average]]&gt;20%,1, IF(Table2[[#This Row],[Poverty_Average]]&lt;10%, 3, 2))</f>
        <v>3</v>
      </c>
      <c r="Q26">
        <f>IF(Table2[[#This Row],[Full Time Employment_Average]]&lt;30%,1, IF(Table2[[#This Row],[Full Time Employment_Average]]&gt;50%, 3, 2))</f>
        <v>3</v>
      </c>
      <c r="R26" s="135">
        <f>AVERAGE(Table2[[#This Row],[FCI_SNAP]:[FCI_FullTimeEmployment]])</f>
        <v>3</v>
      </c>
      <c r="S2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Row],[IQ2_Average]])*(3*0.02)/12,IF(D75&lt;=1.5,"NA")))</f>
        <v>259.96703645763506</v>
      </c>
      <c r="U2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415.94725833221605</v>
      </c>
    </row>
    <row r="27" spans="1:21" x14ac:dyDescent="0.25">
      <c r="A27" t="str">
        <f>Table1422[[#This Row],[Community]]</f>
        <v xml:space="preserve">Bear Creek  </v>
      </c>
      <c r="C27" s="126">
        <f>Table1422[[#This Row],[IQ1_Average]]</f>
        <v>33735.25</v>
      </c>
      <c r="D27" s="126">
        <f>Table1422[[#This Row],[IQ2_Average]]</f>
        <v>62347.75</v>
      </c>
      <c r="E27" s="126">
        <f>Table1422[[#This Row],[IQ3_Average]]</f>
        <v>99559.25</v>
      </c>
      <c r="F27" s="128">
        <f>Table1422[[#This Row],[SNAP_Average]]</f>
        <v>0.10350000000000001</v>
      </c>
      <c r="G27" s="127">
        <f>Table1422[[#This Row],[Poverty_Average]]</f>
        <v>0.13400000000000001</v>
      </c>
      <c r="H27" s="127">
        <f>Table1422[[#This Row],[Full Time Employment_Average]]</f>
        <v>0.60375000000000001</v>
      </c>
      <c r="I27">
        <f>'Update Information Here'!AL31</f>
        <v>0</v>
      </c>
      <c r="J27">
        <f t="shared" si="0"/>
        <v>0</v>
      </c>
      <c r="K27" s="131">
        <f>Table2[[#This Row],[Annual Fees]]/Table2[[#This Row],[IQ1_Average]]</f>
        <v>0</v>
      </c>
      <c r="L27" s="131">
        <f>Table2[[#This Row],[Annual Fees]]/Table2[[#This Row],[IQ2_Average]]</f>
        <v>0</v>
      </c>
      <c r="M27" s="131">
        <f>Table2[[#This Row],[Annual Fees]]/Table2[[#This Row],[IQ3_Average]]</f>
        <v>0</v>
      </c>
      <c r="N27" s="133">
        <f>AVERAGE(Table2[[#This Row],[RI_IQ1]:[RI_IQ3]])</f>
        <v>0</v>
      </c>
      <c r="O27">
        <f>IF(Table2[[#This Row],[SNAP_Average]]&gt;20%,1, IF(Table2[[#This Row],[SNAP_Average]]&lt;11%, 3, 2))</f>
        <v>3</v>
      </c>
      <c r="P27">
        <f>IF(Table2[[#This Row],[Poverty_Average]]&gt;20%,1, IF(Table2[[#This Row],[Poverty_Average]]&lt;10%, 3, 2))</f>
        <v>2</v>
      </c>
      <c r="Q27">
        <f>IF(Table2[[#This Row],[Full Time Employment_Average]]&lt;30%,1, IF(Table2[[#This Row],[Full Time Employment_Average]]&gt;50%, 3, 2))</f>
        <v>3</v>
      </c>
      <c r="R27" s="135">
        <f>AVERAGE(Table2[[#This Row],[FCI_SNAP]:[FCI_FullTimeEmployment]])</f>
        <v>2.6666666666666665</v>
      </c>
      <c r="S2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Row],[IQ2_Average]])*(3*0.02)/12,IF(D76&lt;=1.5,"NA")))</f>
        <v>224.31210989721589</v>
      </c>
      <c r="U2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358.8993758355453</v>
      </c>
    </row>
    <row r="28" spans="1:21" x14ac:dyDescent="0.25">
      <c r="A28" t="str">
        <f>Table1422[[#This Row],[Community]]</f>
        <v xml:space="preserve">Beaver  </v>
      </c>
      <c r="C28" s="126">
        <f>Table1422[[#This Row],[IQ1_Average]]</f>
        <v>15469.5</v>
      </c>
      <c r="D28" s="126">
        <f>Table1422[[#This Row],[IQ2_Average]]</f>
        <v>30425</v>
      </c>
      <c r="E28" s="126">
        <f>Table1422[[#This Row],[IQ3_Average]]</f>
        <v>46472.25</v>
      </c>
      <c r="F28" s="128">
        <f>Table1422[[#This Row],[SNAP_Average]]</f>
        <v>0.39924999999999999</v>
      </c>
      <c r="G28" s="127">
        <f>Table1422[[#This Row],[Poverty_Average]]</f>
        <v>0.26050000000000001</v>
      </c>
      <c r="H28" s="127">
        <f>Table1422[[#This Row],[Full Time Employment_Average]]</f>
        <v>0.15975</v>
      </c>
      <c r="I28">
        <f>'Update Information Here'!AL32</f>
        <v>0</v>
      </c>
      <c r="J28">
        <f t="shared" si="0"/>
        <v>0</v>
      </c>
      <c r="K28" s="131">
        <f>Table2[[#This Row],[Annual Fees]]/Table2[[#This Row],[IQ1_Average]]</f>
        <v>0</v>
      </c>
      <c r="L28" s="131">
        <f>Table2[[#This Row],[Annual Fees]]/Table2[[#This Row],[IQ2_Average]]</f>
        <v>0</v>
      </c>
      <c r="M28" s="131">
        <f>Table2[[#This Row],[Annual Fees]]/Table2[[#This Row],[IQ3_Average]]</f>
        <v>0</v>
      </c>
      <c r="N28" s="133">
        <f>AVERAGE(Table2[[#This Row],[RI_IQ1]:[RI_IQ3]])</f>
        <v>0</v>
      </c>
      <c r="O28">
        <f>IF(Table2[[#This Row],[SNAP_Average]]&gt;20%,1, IF(Table2[[#This Row],[SNAP_Average]]&lt;11%, 3, 2))</f>
        <v>1</v>
      </c>
      <c r="P28">
        <f>IF(Table2[[#This Row],[Poverty_Average]]&gt;20%,1, IF(Table2[[#This Row],[Poverty_Average]]&lt;10%, 3, 2))</f>
        <v>1</v>
      </c>
      <c r="Q28">
        <f>IF(Table2[[#This Row],[Full Time Employment_Average]]&lt;30%,1, IF(Table2[[#This Row],[Full Time Employment_Average]]&gt;50%, 3, 2))</f>
        <v>1</v>
      </c>
      <c r="R28" s="135">
        <f>AVERAGE(Table2[[#This Row],[FCI_SNAP]:[FCI_FullTimeEmployment]])</f>
        <v>1</v>
      </c>
      <c r="S2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8"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Row],[IQ2_Average]])*(3*0.02)/12,IF(D77&lt;=1.5,"NA")))</f>
        <v>0</v>
      </c>
      <c r="U2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42.006479566302779</v>
      </c>
    </row>
    <row r="29" spans="1:21" x14ac:dyDescent="0.25">
      <c r="A29" t="str">
        <f>Table1422[[#This Row],[Community]]</f>
        <v xml:space="preserve">Beluga  </v>
      </c>
      <c r="C29" s="126">
        <f>Table1422[[#This Row],[IQ1_Average]]</f>
        <v>8833</v>
      </c>
      <c r="D29" s="126">
        <f>Table1422[[#This Row],[IQ2_Average]]</f>
        <v>15167</v>
      </c>
      <c r="E29" s="126">
        <f>Table1422[[#This Row],[IQ3_Average]]</f>
        <v>24250</v>
      </c>
      <c r="F29" s="128">
        <f>Table1422[[#This Row],[SNAP_Average]]</f>
        <v>0.125</v>
      </c>
      <c r="G29" s="127">
        <f>Table1422[[#This Row],[Poverty_Average]]</f>
        <v>0.28149999999999997</v>
      </c>
      <c r="H29" s="127">
        <f>Table1422[[#This Row],[Full Time Employment_Average]]</f>
        <v>0</v>
      </c>
      <c r="I29">
        <f>'Update Information Here'!AL33</f>
        <v>0</v>
      </c>
      <c r="J29">
        <f t="shared" si="0"/>
        <v>0</v>
      </c>
      <c r="K29" s="131">
        <f>Table2[[#This Row],[Annual Fees]]/Table2[[#This Row],[IQ1_Average]]</f>
        <v>0</v>
      </c>
      <c r="L29" s="131">
        <f>Table2[[#This Row],[Annual Fees]]/Table2[[#This Row],[IQ2_Average]]</f>
        <v>0</v>
      </c>
      <c r="M29" s="131">
        <f>Table2[[#This Row],[Annual Fees]]/Table2[[#This Row],[IQ3_Average]]</f>
        <v>0</v>
      </c>
      <c r="N29" s="133">
        <f>AVERAGE(Table2[[#This Row],[RI_IQ1]:[RI_IQ3]])</f>
        <v>0</v>
      </c>
      <c r="O29">
        <f>IF(Table2[[#This Row],[SNAP_Average]]&gt;20%,1, IF(Table2[[#This Row],[SNAP_Average]]&lt;11%, 3, 2))</f>
        <v>2</v>
      </c>
      <c r="P29">
        <f>IF(Table2[[#This Row],[Poverty_Average]]&gt;20%,1, IF(Table2[[#This Row],[Poverty_Average]]&lt;10%, 3, 2))</f>
        <v>1</v>
      </c>
      <c r="Q29">
        <f>IF(Table2[[#This Row],[Full Time Employment_Average]]&lt;30%,1, IF(Table2[[#This Row],[Full Time Employment_Average]]&gt;50%, 3, 2))</f>
        <v>1</v>
      </c>
      <c r="R29" s="135">
        <f>AVERAGE(Table2[[#This Row],[FCI_SNAP]:[FCI_FullTimeEmployment]])</f>
        <v>1.3333333333333333</v>
      </c>
      <c r="S2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Row],[IQ2_Average]])*(3*0.02)/12,IF(D78&lt;=1.5,"NA")))</f>
        <v>0</v>
      </c>
      <c r="U2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22.687924690127186</v>
      </c>
    </row>
    <row r="30" spans="1:21" x14ac:dyDescent="0.25">
      <c r="A30" t="str">
        <f>Table1422[[#This Row],[Community]]</f>
        <v xml:space="preserve">Bethel </v>
      </c>
      <c r="B30" t="s">
        <v>497</v>
      </c>
      <c r="C30" s="126">
        <f>Table1422[[#This Row],[IQ1_Average]]</f>
        <v>38726.666666666664</v>
      </c>
      <c r="D30" s="126">
        <f>Table1422[[#This Row],[IQ2_Average]]</f>
        <v>69196.666666666672</v>
      </c>
      <c r="E30" s="126">
        <f>Table1422[[#This Row],[IQ3_Average]]</f>
        <v>98931.333333333328</v>
      </c>
      <c r="F30" s="128">
        <f>Table1422[[#This Row],[SNAP_Average]]</f>
        <v>0.13800000000000001</v>
      </c>
      <c r="G30" s="127">
        <f>Table1422[[#This Row],[Poverty_Average]]</f>
        <v>8.1750000000000003E-2</v>
      </c>
      <c r="H30" s="127">
        <f>Table1422[[#This Row],[Full Time Employment_Average]]</f>
        <v>0.47049999999999997</v>
      </c>
      <c r="I30">
        <f>'Update Information Here'!AL34</f>
        <v>0</v>
      </c>
      <c r="J30">
        <f t="shared" si="0"/>
        <v>0</v>
      </c>
      <c r="K30" s="131">
        <f>Table2[[#This Row],[Annual Fees]]/Table2[[#This Row],[IQ1_Average]]</f>
        <v>0</v>
      </c>
      <c r="L30" s="131">
        <f>Table2[[#This Row],[Annual Fees]]/Table2[[#This Row],[IQ2_Average]]</f>
        <v>0</v>
      </c>
      <c r="M30" s="131">
        <f>Table2[[#This Row],[Annual Fees]]/Table2[[#This Row],[IQ3_Average]]</f>
        <v>0</v>
      </c>
      <c r="N30" s="133">
        <f>AVERAGE(Table2[[#This Row],[RI_IQ1]:[RI_IQ3]])</f>
        <v>0</v>
      </c>
      <c r="O30">
        <f>IF(Table2[[#This Row],[SNAP_Average]]&gt;20%,1, IF(Table2[[#This Row],[SNAP_Average]]&lt;11%, 3, 2))</f>
        <v>2</v>
      </c>
      <c r="P30">
        <f>IF(Table2[[#This Row],[Poverty_Average]]&gt;20%,1, IF(Table2[[#This Row],[Poverty_Average]]&lt;10%, 3, 2))</f>
        <v>3</v>
      </c>
      <c r="Q30">
        <f>IF(Table2[[#This Row],[Full Time Employment_Average]]&lt;30%,1, IF(Table2[[#This Row],[Full Time Employment_Average]]&gt;50%, 3, 2))</f>
        <v>2</v>
      </c>
      <c r="R30" s="135">
        <f>AVERAGE(Table2[[#This Row],[FCI_SNAP]:[FCI_FullTimeEmployment]])</f>
        <v>2.3333333333333335</v>
      </c>
      <c r="S3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Row],[IQ2_Average]])*(3*0.02)/12,IF(D79&lt;=1.5,"NA")))</f>
        <v>99.242611012376287</v>
      </c>
      <c r="U3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248.10652753094075</v>
      </c>
    </row>
    <row r="31" spans="1:21" x14ac:dyDescent="0.25">
      <c r="A31" t="str">
        <f>Table1422[[#This Row],[Community]]</f>
        <v xml:space="preserve">Bettles </v>
      </c>
      <c r="C31" s="126">
        <f>Table1422[[#This Row],[IQ1_Average]]</f>
        <v>40482</v>
      </c>
      <c r="D31" s="126">
        <f>Table1422[[#This Row],[IQ2_Average]]</f>
        <v>70350</v>
      </c>
      <c r="E31" s="126">
        <f>Table1422[[#This Row],[IQ3_Average]]</f>
        <v>85087</v>
      </c>
      <c r="F31" s="128">
        <f>Table1422[[#This Row],[SNAP_Average]]</f>
        <v>4.5499999999999999E-2</v>
      </c>
      <c r="G31" s="127">
        <f>Table1422[[#This Row],[Poverty_Average]]</f>
        <v>2.9249999999999998E-2</v>
      </c>
      <c r="H31" s="127">
        <f>Table1422[[#This Row],[Full Time Employment_Average]]</f>
        <v>0.86325000000000007</v>
      </c>
      <c r="I31">
        <f>'Update Information Here'!AL35</f>
        <v>100</v>
      </c>
      <c r="J31">
        <f t="shared" si="0"/>
        <v>1200</v>
      </c>
      <c r="K31" s="131">
        <f>Table2[[#This Row],[Annual Fees]]/Table2[[#This Row],[IQ1_Average]]</f>
        <v>2.9642804209278197E-2</v>
      </c>
      <c r="L31" s="131">
        <f>Table2[[#This Row],[Annual Fees]]/Table2[[#This Row],[IQ2_Average]]</f>
        <v>1.7057569296375266E-2</v>
      </c>
      <c r="M31" s="131">
        <f>Table2[[#This Row],[Annual Fees]]/Table2[[#This Row],[IQ3_Average]]</f>
        <v>1.4103212006534489E-2</v>
      </c>
      <c r="N31" s="133">
        <f>AVERAGE(Table2[[#This Row],[RI_IQ1]:[RI_IQ3]])</f>
        <v>2.0267861837395984E-2</v>
      </c>
      <c r="O31">
        <f>IF(Table2[[#This Row],[SNAP_Average]]&gt;20%,1, IF(Table2[[#This Row],[SNAP_Average]]&lt;11%, 3, 2))</f>
        <v>3</v>
      </c>
      <c r="P31">
        <f>IF(Table2[[#This Row],[Poverty_Average]]&gt;20%,1, IF(Table2[[#This Row],[Poverty_Average]]&lt;10%, 3, 2))</f>
        <v>3</v>
      </c>
      <c r="Q31">
        <f>IF(Table2[[#This Row],[Full Time Employment_Average]]&lt;30%,1, IF(Table2[[#This Row],[Full Time Employment_Average]]&gt;50%, 3, 2))</f>
        <v>3</v>
      </c>
      <c r="R31" s="135">
        <f>AVERAGE(Table2[[#This Row],[FCI_SNAP]:[FCI_FullTimeEmployment]])</f>
        <v>3</v>
      </c>
      <c r="S3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Row],[IQ2_Average]])*(3*0.02)/12,IF(D80&lt;=1.5,"NA")))</f>
        <v>246.69597810137827</v>
      </c>
      <c r="U3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394.71356496220523</v>
      </c>
    </row>
    <row r="32" spans="1:21" x14ac:dyDescent="0.25">
      <c r="A32" t="str">
        <f>Table1422[[#This Row],[Community]]</f>
        <v xml:space="preserve">Big Delta  </v>
      </c>
      <c r="C32" s="126">
        <f>Table1422[[#This Row],[IQ1_Average]]</f>
        <v>30986</v>
      </c>
      <c r="D32" s="126">
        <f>Table1422[[#This Row],[IQ2_Average]]</f>
        <v>58010.333333333336</v>
      </c>
      <c r="E32" s="126">
        <f>Table1422[[#This Row],[IQ3_Average]]</f>
        <v>83612</v>
      </c>
      <c r="F32" s="128">
        <f>Table1422[[#This Row],[SNAP_Average]]</f>
        <v>0</v>
      </c>
      <c r="G32" s="127">
        <f>Table1422[[#This Row],[Poverty_Average]]</f>
        <v>2.8999999999999998E-2</v>
      </c>
      <c r="H32" s="127">
        <f>Table1422[[#This Row],[Full Time Employment_Average]]</f>
        <v>0.5046666666666666</v>
      </c>
      <c r="I32">
        <f>'Update Information Here'!AL36</f>
        <v>59.5</v>
      </c>
      <c r="J32">
        <f t="shared" si="0"/>
        <v>714</v>
      </c>
      <c r="K32" s="131">
        <f>Table2[[#This Row],[Annual Fees]]/Table2[[#This Row],[IQ1_Average]]</f>
        <v>2.3042664429097012E-2</v>
      </c>
      <c r="L32" s="131">
        <f>Table2[[#This Row],[Annual Fees]]/Table2[[#This Row],[IQ2_Average]]</f>
        <v>1.2308151995908774E-2</v>
      </c>
      <c r="M32" s="131">
        <f>Table2[[#This Row],[Annual Fees]]/Table2[[#This Row],[IQ3_Average]]</f>
        <v>8.5394440989331674E-3</v>
      </c>
      <c r="N32" s="133">
        <f>AVERAGE(Table2[[#This Row],[RI_IQ1]:[RI_IQ3]])</f>
        <v>1.4630086841312985E-2</v>
      </c>
      <c r="O32">
        <f>IF(Table2[[#This Row],[SNAP_Average]]&gt;20%,1, IF(Table2[[#This Row],[SNAP_Average]]&lt;11%, 3, 2))</f>
        <v>3</v>
      </c>
      <c r="P32">
        <f>IF(Table2[[#This Row],[Poverty_Average]]&gt;20%,1, IF(Table2[[#This Row],[Poverty_Average]]&lt;10%, 3, 2))</f>
        <v>3</v>
      </c>
      <c r="Q32">
        <f>IF(Table2[[#This Row],[Full Time Employment_Average]]&lt;30%,1, IF(Table2[[#This Row],[Full Time Employment_Average]]&gt;50%, 3, 2))</f>
        <v>3</v>
      </c>
      <c r="R32" s="135">
        <f>AVERAGE(Table2[[#This Row],[FCI_SNAP]:[FCI_FullTimeEmployment]])</f>
        <v>3</v>
      </c>
      <c r="S3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Row],[IQ2_Average]])*(3*0.02)/12,IF(D81&lt;=1.5,"NA")))</f>
        <v>203.3480752553761</v>
      </c>
      <c r="U3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325.35692040860175</v>
      </c>
    </row>
    <row r="33" spans="1:21" x14ac:dyDescent="0.25">
      <c r="A33" t="str">
        <f>Table1422[[#This Row],[Community]]</f>
        <v xml:space="preserve">Big Lake  </v>
      </c>
      <c r="C33" s="126">
        <f>Table1422[[#This Row],[IQ1_Average]]</f>
        <v>30482</v>
      </c>
      <c r="D33" s="126">
        <f>Table1422[[#This Row],[IQ2_Average]]</f>
        <v>55745.5</v>
      </c>
      <c r="E33" s="126">
        <f>Table1422[[#This Row],[IQ3_Average]]</f>
        <v>82262</v>
      </c>
      <c r="F33" s="128">
        <f>Table1422[[#This Row],[SNAP_Average]]</f>
        <v>6.3E-2</v>
      </c>
      <c r="G33" s="127">
        <f>Table1422[[#This Row],[Poverty_Average]]</f>
        <v>0.11375</v>
      </c>
      <c r="H33" s="127">
        <f>Table1422[[#This Row],[Full Time Employment_Average]]</f>
        <v>0.35550000000000004</v>
      </c>
      <c r="I33">
        <f>'Update Information Here'!AL37</f>
        <v>0</v>
      </c>
      <c r="J33">
        <f t="shared" si="0"/>
        <v>0</v>
      </c>
      <c r="K33" s="131">
        <f>Table2[[#This Row],[Annual Fees]]/Table2[[#This Row],[IQ1_Average]]</f>
        <v>0</v>
      </c>
      <c r="L33" s="131">
        <f>Table2[[#This Row],[Annual Fees]]/Table2[[#This Row],[IQ2_Average]]</f>
        <v>0</v>
      </c>
      <c r="M33" s="131">
        <f>Table2[[#This Row],[Annual Fees]]/Table2[[#This Row],[IQ3_Average]]</f>
        <v>0</v>
      </c>
      <c r="N33" s="133">
        <f>AVERAGE(Table2[[#This Row],[RI_IQ1]:[RI_IQ3]])</f>
        <v>0</v>
      </c>
      <c r="O33">
        <f>IF(Table2[[#This Row],[SNAP_Average]]&gt;20%,1, IF(Table2[[#This Row],[SNAP_Average]]&lt;11%, 3, 2))</f>
        <v>3</v>
      </c>
      <c r="P33">
        <f>IF(Table2[[#This Row],[Poverty_Average]]&gt;20%,1, IF(Table2[[#This Row],[Poverty_Average]]&lt;10%, 3, 2))</f>
        <v>2</v>
      </c>
      <c r="Q33">
        <f>IF(Table2[[#This Row],[Full Time Employment_Average]]&lt;30%,1, IF(Table2[[#This Row],[Full Time Employment_Average]]&gt;50%, 3, 2))</f>
        <v>2</v>
      </c>
      <c r="R33" s="135">
        <f>AVERAGE(Table2[[#This Row],[FCI_SNAP]:[FCI_FullTimeEmployment]])</f>
        <v>2.3333333333333335</v>
      </c>
      <c r="S3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Row],[IQ2_Average]])*(3*0.02)/12,IF(D82&lt;=1.5,"NA")))</f>
        <v>79.489745587275493</v>
      </c>
      <c r="U3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198.72436396818878</v>
      </c>
    </row>
    <row r="34" spans="1:21" x14ac:dyDescent="0.25">
      <c r="A34" t="str">
        <f>Table1422[[#This Row],[Community]]</f>
        <v xml:space="preserve">Birch Creek  </v>
      </c>
      <c r="C34" s="126">
        <f>Table1422[[#This Row],[IQ1_Average]]</f>
        <v>24264</v>
      </c>
      <c r="D34" s="126">
        <f>Table1422[[#This Row],[IQ2_Average]]</f>
        <v>51900</v>
      </c>
      <c r="E34" s="126">
        <f>Table1422[[#This Row],[IQ3_Average]]</f>
        <v>80275</v>
      </c>
      <c r="F34" s="128">
        <f>Table1422[[#This Row],[SNAP_Average]]</f>
        <v>0.43725000000000003</v>
      </c>
      <c r="G34" s="127">
        <f>Table1422[[#This Row],[Poverty_Average]]</f>
        <v>0.78849999999999998</v>
      </c>
      <c r="H34" s="127" t="e">
        <f>Table1422[[#This Row],[Full Time Employment_Average]]</f>
        <v>#DIV/0!</v>
      </c>
      <c r="I34">
        <f>'Update Information Here'!AL38</f>
        <v>0</v>
      </c>
      <c r="J34">
        <f t="shared" si="0"/>
        <v>0</v>
      </c>
      <c r="K34" s="131">
        <f>Table2[[#This Row],[Annual Fees]]/Table2[[#This Row],[IQ1_Average]]</f>
        <v>0</v>
      </c>
      <c r="L34" s="131">
        <f>Table2[[#This Row],[Annual Fees]]/Table2[[#This Row],[IQ2_Average]]</f>
        <v>0</v>
      </c>
      <c r="M34" s="131">
        <f>Table2[[#This Row],[Annual Fees]]/Table2[[#This Row],[IQ3_Average]]</f>
        <v>0</v>
      </c>
      <c r="N34" s="133">
        <f>AVERAGE(Table2[[#This Row],[RI_IQ1]:[RI_IQ3]])</f>
        <v>0</v>
      </c>
      <c r="O34">
        <f>IF(Table2[[#This Row],[SNAP_Average]]&gt;20%,1, IF(Table2[[#This Row],[SNAP_Average]]&lt;11%, 3, 2))</f>
        <v>1</v>
      </c>
      <c r="P34">
        <f>IF(Table2[[#This Row],[Poverty_Average]]&gt;20%,1, IF(Table2[[#This Row],[Poverty_Average]]&lt;10%, 3, 2))</f>
        <v>1</v>
      </c>
      <c r="Q34" t="e">
        <f>IF(Table2[[#This Row],[Full Time Employment_Average]]&lt;30%,1, IF(Table2[[#This Row],[Full Time Employment_Average]]&gt;50%, 3, 2))</f>
        <v>#DIV/0!</v>
      </c>
      <c r="R34" s="135" t="e">
        <f>AVERAGE(Table2[[#This Row],[FCI_SNAP]:[FCI_FullTimeEmployment]])</f>
        <v>#DIV/0!</v>
      </c>
      <c r="S34"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34"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Row],[IQ2_Average]])*(3*0.02)/12,IF(D83&lt;=1.5,"NA")))</f>
        <v>#DIV/0!</v>
      </c>
      <c r="U34"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5" spans="1:21" x14ac:dyDescent="0.25">
      <c r="A35" t="str">
        <f>Table1422[[#This Row],[Community]]</f>
        <v xml:space="preserve">Brevig Mission </v>
      </c>
      <c r="C35" s="126">
        <f>Table1422[[#This Row],[IQ1_Average]]</f>
        <v>14194.666666666666</v>
      </c>
      <c r="D35" s="126">
        <f>Table1422[[#This Row],[IQ2_Average]]</f>
        <v>29319.333333333332</v>
      </c>
      <c r="E35" s="126">
        <f>Table1422[[#This Row],[IQ3_Average]]</f>
        <v>42958.333333333336</v>
      </c>
      <c r="F35" s="128">
        <f>Table1422[[#This Row],[SNAP_Average]]</f>
        <v>0.55200000000000005</v>
      </c>
      <c r="G35" s="127">
        <f>Table1422[[#This Row],[Poverty_Average]]</f>
        <v>0.63574999999999993</v>
      </c>
      <c r="H35" s="127">
        <f>Table1422[[#This Row],[Full Time Employment_Average]]</f>
        <v>0.17074999999999999</v>
      </c>
      <c r="I35">
        <f>'Update Information Here'!AL39</f>
        <v>0</v>
      </c>
      <c r="J35">
        <f t="shared" si="0"/>
        <v>0</v>
      </c>
      <c r="K35" s="131">
        <f>Table2[[#This Row],[Annual Fees]]/Table2[[#This Row],[IQ1_Average]]</f>
        <v>0</v>
      </c>
      <c r="L35" s="131">
        <f>Table2[[#This Row],[Annual Fees]]/Table2[[#This Row],[IQ2_Average]]</f>
        <v>0</v>
      </c>
      <c r="M35" s="131">
        <f>Table2[[#This Row],[Annual Fees]]/Table2[[#This Row],[IQ3_Average]]</f>
        <v>0</v>
      </c>
      <c r="N35" s="133">
        <f>AVERAGE(Table2[[#This Row],[RI_IQ1]:[RI_IQ3]])</f>
        <v>0</v>
      </c>
      <c r="O35">
        <f>IF(Table2[[#This Row],[SNAP_Average]]&gt;20%,1, IF(Table2[[#This Row],[SNAP_Average]]&lt;11%, 3, 2))</f>
        <v>1</v>
      </c>
      <c r="P35">
        <f>IF(Table2[[#This Row],[Poverty_Average]]&gt;20%,1, IF(Table2[[#This Row],[Poverty_Average]]&lt;10%, 3, 2))</f>
        <v>1</v>
      </c>
      <c r="Q35">
        <f>IF(Table2[[#This Row],[Full Time Employment_Average]]&lt;30%,1, IF(Table2[[#This Row],[Full Time Employment_Average]]&gt;50%, 3, 2))</f>
        <v>1</v>
      </c>
      <c r="R35" s="135">
        <f>AVERAGE(Table2[[#This Row],[FCI_SNAP]:[FCI_FullTimeEmployment]])</f>
        <v>1</v>
      </c>
      <c r="S3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5"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Row],[IQ2_Average]])*(3*0.02)/12,IF(D84&lt;=1.5,"NA")))</f>
        <v>0</v>
      </c>
      <c r="U3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39.113055774874077</v>
      </c>
    </row>
    <row r="36" spans="1:21" x14ac:dyDescent="0.25">
      <c r="A36" t="str">
        <f>Table1422[[#This Row],[Community]]</f>
        <v xml:space="preserve">Buckland </v>
      </c>
      <c r="C36" s="126">
        <f>Table1422[[#This Row],[IQ1_Average]]</f>
        <v>22531.25</v>
      </c>
      <c r="D36" s="126">
        <f>Table1422[[#This Row],[IQ2_Average]]</f>
        <v>35977.5</v>
      </c>
      <c r="E36" s="126">
        <f>Table1422[[#This Row],[IQ3_Average]]</f>
        <v>56225</v>
      </c>
      <c r="F36" s="128">
        <f>Table1422[[#This Row],[SNAP_Average]]</f>
        <v>0.47350000000000003</v>
      </c>
      <c r="G36" s="127">
        <f>Table1422[[#This Row],[Poverty_Average]]</f>
        <v>0.32025000000000003</v>
      </c>
      <c r="H36" s="127">
        <f>Table1422[[#This Row],[Full Time Employment_Average]]</f>
        <v>0.41375000000000006</v>
      </c>
      <c r="I36">
        <f>'Update Information Here'!AL40</f>
        <v>0</v>
      </c>
      <c r="J36">
        <f t="shared" si="0"/>
        <v>0</v>
      </c>
      <c r="K36" s="131">
        <f>Table2[[#This Row],[Annual Fees]]/Table2[[#This Row],[IQ1_Average]]</f>
        <v>0</v>
      </c>
      <c r="L36" s="131">
        <f>Table2[[#This Row],[Annual Fees]]/Table2[[#This Row],[IQ2_Average]]</f>
        <v>0</v>
      </c>
      <c r="M36" s="131">
        <f>Table2[[#This Row],[Annual Fees]]/Table2[[#This Row],[IQ3_Average]]</f>
        <v>0</v>
      </c>
      <c r="N36" s="133">
        <f>AVERAGE(Table2[[#This Row],[RI_IQ1]:[RI_IQ3]])</f>
        <v>0</v>
      </c>
      <c r="O36">
        <f>IF(Table2[[#This Row],[SNAP_Average]]&gt;20%,1, IF(Table2[[#This Row],[SNAP_Average]]&lt;11%, 3, 2))</f>
        <v>1</v>
      </c>
      <c r="P36">
        <f>IF(Table2[[#This Row],[Poverty_Average]]&gt;20%,1, IF(Table2[[#This Row],[Poverty_Average]]&lt;10%, 3, 2))</f>
        <v>1</v>
      </c>
      <c r="Q36">
        <f>IF(Table2[[#This Row],[Full Time Employment_Average]]&lt;30%,1, IF(Table2[[#This Row],[Full Time Employment_Average]]&gt;50%, 3, 2))</f>
        <v>2</v>
      </c>
      <c r="R36" s="135">
        <f>AVERAGE(Table2[[#This Row],[FCI_SNAP]:[FCI_FullTimeEmployment]])</f>
        <v>1.3333333333333333</v>
      </c>
      <c r="S3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6"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Row],[IQ2_Average]])*(3*0.02)/12,IF(D85&lt;=1.5,"NA")))</f>
        <v>0</v>
      </c>
      <c r="U3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55.578012817276885</v>
      </c>
    </row>
    <row r="37" spans="1:21" x14ac:dyDescent="0.25">
      <c r="A37" t="str">
        <f>Table1422[[#This Row],[Community]]</f>
        <v xml:space="preserve">Buffalo Soapstone  </v>
      </c>
      <c r="B37" t="s">
        <v>497</v>
      </c>
      <c r="C37" s="126">
        <f>Table1422[[#This Row],[IQ1_Average]]</f>
        <v>34063.25</v>
      </c>
      <c r="D37" s="126">
        <f>Table1422[[#This Row],[IQ2_Average]]</f>
        <v>51348.75</v>
      </c>
      <c r="E37" s="126">
        <f>Table1422[[#This Row],[IQ3_Average]]</f>
        <v>75012</v>
      </c>
      <c r="F37" s="128">
        <f>Table1422[[#This Row],[SNAP_Average]]</f>
        <v>0.21550000000000002</v>
      </c>
      <c r="G37" s="127">
        <f>Table1422[[#This Row],[Poverty_Average]]</f>
        <v>0.10575</v>
      </c>
      <c r="H37" s="127">
        <f>Table1422[[#This Row],[Full Time Employment_Average]]</f>
        <v>0.52024999999999999</v>
      </c>
      <c r="I37">
        <f>'Update Information Here'!AL41</f>
        <v>0</v>
      </c>
      <c r="J37">
        <f t="shared" si="0"/>
        <v>0</v>
      </c>
      <c r="K37" s="131">
        <f>Table2[[#This Row],[Annual Fees]]/Table2[[#This Row],[IQ1_Average]]</f>
        <v>0</v>
      </c>
      <c r="L37" s="131">
        <f>Table2[[#This Row],[Annual Fees]]/Table2[[#This Row],[IQ2_Average]]</f>
        <v>0</v>
      </c>
      <c r="M37" s="131">
        <f>Table2[[#This Row],[Annual Fees]]/Table2[[#This Row],[IQ3_Average]]</f>
        <v>0</v>
      </c>
      <c r="N37" s="133">
        <f>AVERAGE(Table2[[#This Row],[RI_IQ1]:[RI_IQ3]])</f>
        <v>0</v>
      </c>
      <c r="O37">
        <f>IF(Table2[[#This Row],[SNAP_Average]]&gt;20%,1, IF(Table2[[#This Row],[SNAP_Average]]&lt;11%, 3, 2))</f>
        <v>1</v>
      </c>
      <c r="P37">
        <f>IF(Table2[[#This Row],[Poverty_Average]]&gt;20%,1, IF(Table2[[#This Row],[Poverty_Average]]&lt;10%, 3, 2))</f>
        <v>2</v>
      </c>
      <c r="Q37">
        <f>IF(Table2[[#This Row],[Full Time Employment_Average]]&lt;30%,1, IF(Table2[[#This Row],[Full Time Employment_Average]]&gt;50%, 3, 2))</f>
        <v>3</v>
      </c>
      <c r="R37" s="135">
        <f>AVERAGE(Table2[[#This Row],[FCI_SNAP]:[FCI_FullTimeEmployment]])</f>
        <v>2</v>
      </c>
      <c r="S3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Row],[IQ2_Average]])*(3*0.02)/12,IF(D86&lt;=1.5,"NA")))</f>
        <v>80.433668914667365</v>
      </c>
      <c r="U3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201.08417228666841</v>
      </c>
    </row>
    <row r="38" spans="1:21" x14ac:dyDescent="0.25">
      <c r="A38" t="str">
        <f>Table1422[[#This Row],[Community]]</f>
        <v xml:space="preserve">Butte  </v>
      </c>
      <c r="C38" s="126">
        <f>Table1422[[#This Row],[IQ1_Average]]</f>
        <v>37091.75</v>
      </c>
      <c r="D38" s="126">
        <f>Table1422[[#This Row],[IQ2_Average]]</f>
        <v>62081.5</v>
      </c>
      <c r="E38" s="126">
        <f>Table1422[[#This Row],[IQ3_Average]]</f>
        <v>89983.25</v>
      </c>
      <c r="F38" s="128">
        <f>Table1422[[#This Row],[SNAP_Average]]</f>
        <v>9.4500000000000015E-2</v>
      </c>
      <c r="G38" s="127">
        <f>Table1422[[#This Row],[Poverty_Average]]</f>
        <v>7.6999999999999999E-2</v>
      </c>
      <c r="H38" s="127">
        <f>Table1422[[#This Row],[Full Time Employment_Average]]</f>
        <v>0.4880000000000001</v>
      </c>
      <c r="I38">
        <f>'Update Information Here'!AL42</f>
        <v>0</v>
      </c>
      <c r="J38">
        <f t="shared" si="0"/>
        <v>0</v>
      </c>
      <c r="K38" s="131">
        <f>Table2[[#This Row],[Annual Fees]]/Table2[[#This Row],[IQ1_Average]]</f>
        <v>0</v>
      </c>
      <c r="L38" s="131">
        <f>Table2[[#This Row],[Annual Fees]]/Table2[[#This Row],[IQ2_Average]]</f>
        <v>0</v>
      </c>
      <c r="M38" s="131">
        <f>Table2[[#This Row],[Annual Fees]]/Table2[[#This Row],[IQ3_Average]]</f>
        <v>0</v>
      </c>
      <c r="N38" s="133">
        <f>AVERAGE(Table2[[#This Row],[RI_IQ1]:[RI_IQ3]])</f>
        <v>0</v>
      </c>
      <c r="O38">
        <f>IF(Table2[[#This Row],[SNAP_Average]]&gt;20%,1, IF(Table2[[#This Row],[SNAP_Average]]&lt;11%, 3, 2))</f>
        <v>3</v>
      </c>
      <c r="P38">
        <f>IF(Table2[[#This Row],[Poverty_Average]]&gt;20%,1, IF(Table2[[#This Row],[Poverty_Average]]&lt;10%, 3, 2))</f>
        <v>3</v>
      </c>
      <c r="Q38">
        <f>IF(Table2[[#This Row],[Full Time Employment_Average]]&lt;30%,1, IF(Table2[[#This Row],[Full Time Employment_Average]]&gt;50%, 3, 2))</f>
        <v>2</v>
      </c>
      <c r="R38" s="135">
        <f>AVERAGE(Table2[[#This Row],[FCI_SNAP]:[FCI_FullTimeEmployment]])</f>
        <v>2.6666666666666665</v>
      </c>
      <c r="S3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Row],[IQ2_Average]])*(3*0.02)/12,IF(D87&lt;=1.5,"NA")))</f>
        <v>230.70728465558773</v>
      </c>
      <c r="U3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369.13165544894031</v>
      </c>
    </row>
    <row r="39" spans="1:21" x14ac:dyDescent="0.25">
      <c r="A39" t="str">
        <f>Table1422[[#This Row],[Community]]</f>
        <v xml:space="preserve">Cantwell  </v>
      </c>
      <c r="B39" t="s">
        <v>497</v>
      </c>
      <c r="C39" s="126">
        <f>Table1422[[#This Row],[IQ1_Average]]</f>
        <v>29305</v>
      </c>
      <c r="D39" s="126">
        <f>Table1422[[#This Row],[IQ2_Average]]</f>
        <v>47447.75</v>
      </c>
      <c r="E39" s="126">
        <f>Table1422[[#This Row],[IQ3_Average]]</f>
        <v>78547.75</v>
      </c>
      <c r="F39" s="128">
        <f>Table1422[[#This Row],[SNAP_Average]]</f>
        <v>8.9249999999999996E-2</v>
      </c>
      <c r="G39" s="127">
        <f>Table1422[[#This Row],[Poverty_Average]]</f>
        <v>6.8500000000000005E-2</v>
      </c>
      <c r="H39" s="127">
        <f>Table1422[[#This Row],[Full Time Employment_Average]]</f>
        <v>0.51700000000000002</v>
      </c>
      <c r="I39">
        <f>'Update Information Here'!AL43</f>
        <v>0</v>
      </c>
      <c r="J39">
        <f t="shared" si="0"/>
        <v>0</v>
      </c>
      <c r="K39" s="131">
        <f>Table2[[#This Row],[Annual Fees]]/Table2[[#This Row],[IQ1_Average]]</f>
        <v>0</v>
      </c>
      <c r="L39" s="131">
        <f>Table2[[#This Row],[Annual Fees]]/Table2[[#This Row],[IQ2_Average]]</f>
        <v>0</v>
      </c>
      <c r="M39" s="131">
        <f>Table2[[#This Row],[Annual Fees]]/Table2[[#This Row],[IQ3_Average]]</f>
        <v>0</v>
      </c>
      <c r="N39" s="133">
        <f>AVERAGE(Table2[[#This Row],[RI_IQ1]:[RI_IQ3]])</f>
        <v>0</v>
      </c>
      <c r="O39">
        <f>IF(Table2[[#This Row],[SNAP_Average]]&gt;20%,1, IF(Table2[[#This Row],[SNAP_Average]]&lt;11%, 3, 2))</f>
        <v>3</v>
      </c>
      <c r="P39">
        <f>IF(Table2[[#This Row],[Poverty_Average]]&gt;20%,1, IF(Table2[[#This Row],[Poverty_Average]]&lt;10%, 3, 2))</f>
        <v>3</v>
      </c>
      <c r="Q39">
        <f>IF(Table2[[#This Row],[Full Time Employment_Average]]&lt;30%,1, IF(Table2[[#This Row],[Full Time Employment_Average]]&gt;50%, 3, 2))</f>
        <v>3</v>
      </c>
      <c r="R39" s="135">
        <f>AVERAGE(Table2[[#This Row],[FCI_SNAP]:[FCI_FullTimeEmployment]])</f>
        <v>3</v>
      </c>
      <c r="S3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Row],[IQ2_Average]])*(3*0.02)/12,IF(D88&lt;=1.5,"NA")))</f>
        <v>184.01080358487195</v>
      </c>
      <c r="U3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294.41728573579508</v>
      </c>
    </row>
    <row r="40" spans="1:21" x14ac:dyDescent="0.25">
      <c r="A40" t="str">
        <f>Table1422[[#This Row],[Community]]</f>
        <v xml:space="preserve">Central  </v>
      </c>
      <c r="C40" s="126">
        <f>Table1422[[#This Row],[IQ1_Average]]</f>
        <v>19500</v>
      </c>
      <c r="D40" s="126">
        <f>Table1422[[#This Row],[IQ2_Average]]</f>
        <v>29574</v>
      </c>
      <c r="E40" s="126">
        <f>Table1422[[#This Row],[IQ3_Average]]</f>
        <v>69393</v>
      </c>
      <c r="F40" s="128">
        <f>Table1422[[#This Row],[SNAP_Average]]</f>
        <v>0.12275</v>
      </c>
      <c r="G40" s="127">
        <f>Table1422[[#This Row],[Poverty_Average]]</f>
        <v>6.4750000000000002E-2</v>
      </c>
      <c r="H40" s="127">
        <f>Table1422[[#This Row],[Full Time Employment_Average]]</f>
        <v>0.17699999999999999</v>
      </c>
      <c r="I40">
        <f>'Update Information Here'!AL44</f>
        <v>0</v>
      </c>
      <c r="J40">
        <f t="shared" si="0"/>
        <v>0</v>
      </c>
      <c r="K40" s="131">
        <f>Table2[[#This Row],[Annual Fees]]/Table2[[#This Row],[IQ1_Average]]</f>
        <v>0</v>
      </c>
      <c r="L40" s="131">
        <f>Table2[[#This Row],[Annual Fees]]/Table2[[#This Row],[IQ2_Average]]</f>
        <v>0</v>
      </c>
      <c r="M40" s="131">
        <f>Table2[[#This Row],[Annual Fees]]/Table2[[#This Row],[IQ3_Average]]</f>
        <v>0</v>
      </c>
      <c r="N40" s="133">
        <f>AVERAGE(Table2[[#This Row],[RI_IQ1]:[RI_IQ3]])</f>
        <v>0</v>
      </c>
      <c r="O40">
        <f>IF(Table2[[#This Row],[SNAP_Average]]&gt;20%,1, IF(Table2[[#This Row],[SNAP_Average]]&lt;11%, 3, 2))</f>
        <v>2</v>
      </c>
      <c r="P40">
        <f>IF(Table2[[#This Row],[Poverty_Average]]&gt;20%,1, IF(Table2[[#This Row],[Poverty_Average]]&lt;10%, 3, 2))</f>
        <v>3</v>
      </c>
      <c r="Q40">
        <f>IF(Table2[[#This Row],[Full Time Employment_Average]]&lt;30%,1, IF(Table2[[#This Row],[Full Time Employment_Average]]&gt;50%, 3, 2))</f>
        <v>1</v>
      </c>
      <c r="R40" s="135">
        <f>AVERAGE(Table2[[#This Row],[FCI_SNAP]:[FCI_FullTimeEmployment]])</f>
        <v>2</v>
      </c>
      <c r="S4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4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Row],[IQ2_Average]])*(3*0.02)/12,IF(D89&lt;=1.5,"NA")))</f>
        <v>50.248119421020448</v>
      </c>
      <c r="U4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125.62029855255115</v>
      </c>
    </row>
    <row r="41" spans="1:21" x14ac:dyDescent="0.25">
      <c r="A41" t="str">
        <f>Table1422[[#This Row],[Community]]</f>
        <v xml:space="preserve">Chalkyitsik  </v>
      </c>
      <c r="C41" s="126">
        <f>Table1422[[#This Row],[IQ1_Average]]</f>
        <v>16000</v>
      </c>
      <c r="D41" s="126">
        <f>Table1422[[#This Row],[IQ2_Average]]</f>
        <v>23593.75</v>
      </c>
      <c r="E41" s="126">
        <f>Table1422[[#This Row],[IQ3_Average]]</f>
        <v>32316.75</v>
      </c>
      <c r="F41" s="128">
        <f>Table1422[[#This Row],[SNAP_Average]]</f>
        <v>0.38600000000000001</v>
      </c>
      <c r="G41" s="127">
        <f>Table1422[[#This Row],[Poverty_Average]]</f>
        <v>0.27174999999999999</v>
      </c>
      <c r="H41" s="127">
        <f>Table1422[[#This Row],[Full Time Employment_Average]]</f>
        <v>0.23200000000000001</v>
      </c>
      <c r="I41">
        <f>'Update Information Here'!AL45</f>
        <v>90</v>
      </c>
      <c r="J41">
        <f t="shared" si="0"/>
        <v>1080</v>
      </c>
      <c r="K41" s="131">
        <f>Table2[[#This Row],[Annual Fees]]/Table2[[#This Row],[IQ1_Average]]</f>
        <v>6.7500000000000004E-2</v>
      </c>
      <c r="L41" s="131">
        <f>Table2[[#This Row],[Annual Fees]]/Table2[[#This Row],[IQ2_Average]]</f>
        <v>4.577483443708609E-2</v>
      </c>
      <c r="M41" s="131">
        <f>Table2[[#This Row],[Annual Fees]]/Table2[[#This Row],[IQ3_Average]]</f>
        <v>3.3419202116549467E-2</v>
      </c>
      <c r="N41" s="133">
        <f>AVERAGE(Table2[[#This Row],[RI_IQ1]:[RI_IQ3]])</f>
        <v>4.8898012184545182E-2</v>
      </c>
      <c r="O41">
        <f>IF(Table2[[#This Row],[SNAP_Average]]&gt;20%,1, IF(Table2[[#This Row],[SNAP_Average]]&lt;11%, 3, 2))</f>
        <v>1</v>
      </c>
      <c r="P41">
        <f>IF(Table2[[#This Row],[Poverty_Average]]&gt;20%,1, IF(Table2[[#This Row],[Poverty_Average]]&lt;10%, 3, 2))</f>
        <v>1</v>
      </c>
      <c r="Q41">
        <f>IF(Table2[[#This Row],[Full Time Employment_Average]]&lt;30%,1, IF(Table2[[#This Row],[Full Time Employment_Average]]&gt;50%, 3, 2))</f>
        <v>1</v>
      </c>
      <c r="R41" s="135">
        <f>AVERAGE(Table2[[#This Row],[FCI_SNAP]:[FCI_FullTimeEmployment]])</f>
        <v>1</v>
      </c>
      <c r="S4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41"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Row],[IQ2_Average]])*(3*0.02)/12,IF(D90&lt;=1.5,"NA")))</f>
        <v>0</v>
      </c>
      <c r="U4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36.811312353693431</v>
      </c>
    </row>
    <row r="42" spans="1:21" x14ac:dyDescent="0.25">
      <c r="A42" t="str">
        <f>Table1422[[#This Row],[Community]]</f>
        <v xml:space="preserve">Chase  </v>
      </c>
      <c r="C42" s="126">
        <f>Table1422[[#This Row],[IQ1_Average]]</f>
        <v>15500</v>
      </c>
      <c r="D42" s="126">
        <f>Table1422[[#This Row],[IQ2_Average]]</f>
        <v>25167</v>
      </c>
      <c r="E42" s="126">
        <f>Table1422[[#This Row],[IQ3_Average]]</f>
        <v>34000</v>
      </c>
      <c r="F42" s="128">
        <f>Table1422[[#This Row],[SNAP_Average]]</f>
        <v>9.8750000000000004E-2</v>
      </c>
      <c r="G42" s="127">
        <f>Table1422[[#This Row],[Poverty_Average]]</f>
        <v>8.5500000000000007E-2</v>
      </c>
      <c r="H42" s="127">
        <f>Table1422[[#This Row],[Full Time Employment_Average]]</f>
        <v>5.4000000000000006E-2</v>
      </c>
      <c r="I42">
        <f>'Update Information Here'!AL46</f>
        <v>85</v>
      </c>
      <c r="J42">
        <f t="shared" si="0"/>
        <v>1020</v>
      </c>
      <c r="K42" s="131">
        <f>Table2[[#This Row],[Annual Fees]]/Table2[[#This Row],[IQ1_Average]]</f>
        <v>6.580645161290323E-2</v>
      </c>
      <c r="L42" s="131">
        <f>Table2[[#This Row],[Annual Fees]]/Table2[[#This Row],[IQ2_Average]]</f>
        <v>4.0529264513052804E-2</v>
      </c>
      <c r="M42" s="131">
        <f>Table2[[#This Row],[Annual Fees]]/Table2[[#This Row],[IQ3_Average]]</f>
        <v>0.03</v>
      </c>
      <c r="N42" s="133">
        <f>AVERAGE(Table2[[#This Row],[RI_IQ1]:[RI_IQ3]])</f>
        <v>4.5445238708652004E-2</v>
      </c>
      <c r="O42">
        <f>IF(Table2[[#This Row],[SNAP_Average]]&gt;20%,1, IF(Table2[[#This Row],[SNAP_Average]]&lt;11%, 3, 2))</f>
        <v>3</v>
      </c>
      <c r="P42">
        <f>IF(Table2[[#This Row],[Poverty_Average]]&gt;20%,1, IF(Table2[[#This Row],[Poverty_Average]]&lt;10%, 3, 2))</f>
        <v>3</v>
      </c>
      <c r="Q42">
        <f>IF(Table2[[#This Row],[Full Time Employment_Average]]&lt;30%,1, IF(Table2[[#This Row],[Full Time Employment_Average]]&gt;50%, 3, 2))</f>
        <v>1</v>
      </c>
      <c r="R42" s="135">
        <f>AVERAGE(Table2[[#This Row],[FCI_SNAP]:[FCI_FullTimeEmployment]])</f>
        <v>2.3333333333333335</v>
      </c>
      <c r="S4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4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Row],[IQ2_Average]])*(3*0.02)/12,IF(D91&lt;=1.5,"NA")))</f>
        <v>37.407659158721692</v>
      </c>
      <c r="U4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93.519147896804256</v>
      </c>
    </row>
    <row r="43" spans="1:21" x14ac:dyDescent="0.25">
      <c r="A43" t="str">
        <f>Table1422[[#This Row],[Community]]</f>
        <v xml:space="preserve">Chefornak </v>
      </c>
      <c r="C43" s="126">
        <f>Table1422[[#This Row],[IQ1_Average]]</f>
        <v>26805.666666666668</v>
      </c>
      <c r="D43" s="126">
        <f>Table1422[[#This Row],[IQ2_Average]]</f>
        <v>45611</v>
      </c>
      <c r="E43" s="126">
        <f>Table1422[[#This Row],[IQ3_Average]]</f>
        <v>65111</v>
      </c>
      <c r="F43" s="128">
        <f>Table1422[[#This Row],[SNAP_Average]]</f>
        <v>0.42700000000000005</v>
      </c>
      <c r="G43" s="127">
        <f>Table1422[[#This Row],[Poverty_Average]]</f>
        <v>0.13850000000000001</v>
      </c>
      <c r="H43" s="127">
        <f>Table1422[[#This Row],[Full Time Employment_Average]]</f>
        <v>0.23575000000000002</v>
      </c>
      <c r="I43">
        <f>'Update Information Here'!AL47</f>
        <v>0</v>
      </c>
      <c r="J43">
        <f t="shared" si="0"/>
        <v>0</v>
      </c>
      <c r="K43" s="131">
        <f>Table2[[#This Row],[Annual Fees]]/Table2[[#This Row],[IQ1_Average]]</f>
        <v>0</v>
      </c>
      <c r="L43" s="131">
        <f>Table2[[#This Row],[Annual Fees]]/Table2[[#This Row],[IQ2_Average]]</f>
        <v>0</v>
      </c>
      <c r="M43" s="131">
        <f>Table2[[#This Row],[Annual Fees]]/Table2[[#This Row],[IQ3_Average]]</f>
        <v>0</v>
      </c>
      <c r="N43" s="133">
        <f>AVERAGE(Table2[[#This Row],[RI_IQ1]:[RI_IQ3]])</f>
        <v>0</v>
      </c>
      <c r="O43">
        <f>IF(Table2[[#This Row],[SNAP_Average]]&gt;20%,1, IF(Table2[[#This Row],[SNAP_Average]]&lt;11%, 3, 2))</f>
        <v>1</v>
      </c>
      <c r="P43">
        <f>IF(Table2[[#This Row],[Poverty_Average]]&gt;20%,1, IF(Table2[[#This Row],[Poverty_Average]]&lt;10%, 3, 2))</f>
        <v>2</v>
      </c>
      <c r="Q43">
        <f>IF(Table2[[#This Row],[Full Time Employment_Average]]&lt;30%,1, IF(Table2[[#This Row],[Full Time Employment_Average]]&gt;50%, 3, 2))</f>
        <v>1</v>
      </c>
      <c r="R43" s="135">
        <f>AVERAGE(Table2[[#This Row],[FCI_SNAP]:[FCI_FullTimeEmployment]])</f>
        <v>1.3333333333333333</v>
      </c>
      <c r="S4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4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Row],[IQ2_Average]])*(3*0.02)/12,IF(D92&lt;=1.5,"NA")))</f>
        <v>0</v>
      </c>
      <c r="U4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67.034490655910304</v>
      </c>
    </row>
    <row r="44" spans="1:21" x14ac:dyDescent="0.25">
      <c r="A44" t="str">
        <f>Table1422[[#This Row],[Community]]</f>
        <v xml:space="preserve">Chena Ridge  </v>
      </c>
      <c r="C44" s="126">
        <f>Table1422[[#This Row],[IQ1_Average]]</f>
        <v>40181.25</v>
      </c>
      <c r="D44" s="126">
        <f>Table1422[[#This Row],[IQ2_Average]]</f>
        <v>72948.25</v>
      </c>
      <c r="E44" s="126">
        <f>Table1422[[#This Row],[IQ3_Average]]</f>
        <v>97982.75</v>
      </c>
      <c r="F44" s="128">
        <f>Table1422[[#This Row],[SNAP_Average]]</f>
        <v>0.17299999999999999</v>
      </c>
      <c r="G44" s="127">
        <f>Table1422[[#This Row],[Poverty_Average]]</f>
        <v>7.2750000000000009E-2</v>
      </c>
      <c r="H44" s="127">
        <f>Table1422[[#This Row],[Full Time Employment_Average]]</f>
        <v>0.48599999999999999</v>
      </c>
      <c r="I44">
        <f>'Update Information Here'!AL48</f>
        <v>0</v>
      </c>
      <c r="J44">
        <f t="shared" si="0"/>
        <v>0</v>
      </c>
      <c r="K44" s="131">
        <f>Table2[[#This Row],[Annual Fees]]/Table2[[#This Row],[IQ1_Average]]</f>
        <v>0</v>
      </c>
      <c r="L44" s="131">
        <f>Table2[[#This Row],[Annual Fees]]/Table2[[#This Row],[IQ2_Average]]</f>
        <v>0</v>
      </c>
      <c r="M44" s="131">
        <f>Table2[[#This Row],[Annual Fees]]/Table2[[#This Row],[IQ3_Average]]</f>
        <v>0</v>
      </c>
      <c r="N44" s="133">
        <f>AVERAGE(Table2[[#This Row],[RI_IQ1]:[RI_IQ3]])</f>
        <v>0</v>
      </c>
      <c r="O44">
        <f>IF(Table2[[#This Row],[SNAP_Average]]&gt;20%,1, IF(Table2[[#This Row],[SNAP_Average]]&lt;11%, 3, 2))</f>
        <v>2</v>
      </c>
      <c r="P44">
        <f>IF(Table2[[#This Row],[Poverty_Average]]&gt;20%,1, IF(Table2[[#This Row],[Poverty_Average]]&lt;10%, 3, 2))</f>
        <v>3</v>
      </c>
      <c r="Q44">
        <f>IF(Table2[[#This Row],[Full Time Employment_Average]]&lt;30%,1, IF(Table2[[#This Row],[Full Time Employment_Average]]&gt;50%, 3, 2))</f>
        <v>2</v>
      </c>
      <c r="R44" s="135">
        <f>AVERAGE(Table2[[#This Row],[FCI_SNAP]:[FCI_FullTimeEmployment]])</f>
        <v>2.3333333333333335</v>
      </c>
      <c r="S4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4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Row],[IQ2_Average]])*(3*0.02)/12,IF(D93&lt;=1.5,"NA")))</f>
        <v>102.45595981100921</v>
      </c>
      <c r="U4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256.13989952752308</v>
      </c>
    </row>
    <row r="45" spans="1:21" x14ac:dyDescent="0.25">
      <c r="A45" t="str">
        <f>Table1422[[#This Row],[Community]]</f>
        <v xml:space="preserve">Chenega  </v>
      </c>
      <c r="C45" s="126">
        <f>Table1422[[#This Row],[IQ1_Average]]</f>
        <v>35575</v>
      </c>
      <c r="D45" s="126">
        <f>Table1422[[#This Row],[IQ2_Average]]</f>
        <v>60947</v>
      </c>
      <c r="E45" s="126">
        <f>Table1422[[#This Row],[IQ3_Average]]</f>
        <v>99778</v>
      </c>
      <c r="F45" s="128">
        <f>Table1422[[#This Row],[SNAP_Average]]</f>
        <v>5.2500000000000003E-3</v>
      </c>
      <c r="G45" s="127">
        <f>Table1422[[#This Row],[Poverty_Average]]</f>
        <v>0.21775</v>
      </c>
      <c r="H45" s="127">
        <f>Table1422[[#This Row],[Full Time Employment_Average]]</f>
        <v>0.40149999999999997</v>
      </c>
      <c r="I45">
        <f>'Update Information Here'!AL49</f>
        <v>75</v>
      </c>
      <c r="J45">
        <f t="shared" si="0"/>
        <v>900</v>
      </c>
      <c r="K45" s="131">
        <f>Table2[[#This Row],[Annual Fees]]/Table2[[#This Row],[IQ1_Average]]</f>
        <v>2.5298664792691498E-2</v>
      </c>
      <c r="L45" s="131">
        <f>Table2[[#This Row],[Annual Fees]]/Table2[[#This Row],[IQ2_Average]]</f>
        <v>1.4766928642919258E-2</v>
      </c>
      <c r="M45" s="131">
        <f>Table2[[#This Row],[Annual Fees]]/Table2[[#This Row],[IQ3_Average]]</f>
        <v>9.0200244542885197E-3</v>
      </c>
      <c r="N45" s="133">
        <f>AVERAGE(Table2[[#This Row],[RI_IQ1]:[RI_IQ3]])</f>
        <v>1.6361872629966422E-2</v>
      </c>
      <c r="O45">
        <f>IF(Table2[[#This Row],[SNAP_Average]]&gt;20%,1, IF(Table2[[#This Row],[SNAP_Average]]&lt;11%, 3, 2))</f>
        <v>3</v>
      </c>
      <c r="P45">
        <f>IF(Table2[[#This Row],[Poverty_Average]]&gt;20%,1, IF(Table2[[#This Row],[Poverty_Average]]&lt;10%, 3, 2))</f>
        <v>1</v>
      </c>
      <c r="Q45">
        <f>IF(Table2[[#This Row],[Full Time Employment_Average]]&lt;30%,1, IF(Table2[[#This Row],[Full Time Employment_Average]]&gt;50%, 3, 2))</f>
        <v>2</v>
      </c>
      <c r="R45" s="135">
        <f>AVERAGE(Table2[[#This Row],[FCI_SNAP]:[FCI_FullTimeEmployment]])</f>
        <v>2</v>
      </c>
      <c r="S4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4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Row],[IQ2_Average]])*(3*0.02)/12,IF(D94&lt;=1.5,"NA")))</f>
        <v>91.676547906428596</v>
      </c>
      <c r="U4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229.19136976607152</v>
      </c>
    </row>
    <row r="46" spans="1:21" x14ac:dyDescent="0.25">
      <c r="A46" t="str">
        <f>Table1422[[#This Row],[Community]]</f>
        <v xml:space="preserve">Chevak </v>
      </c>
      <c r="C46" s="126">
        <f>Table1422[[#This Row],[IQ1_Average]]</f>
        <v>19527.75</v>
      </c>
      <c r="D46" s="126">
        <f>Table1422[[#This Row],[IQ2_Average]]</f>
        <v>40483.25</v>
      </c>
      <c r="E46" s="126">
        <f>Table1422[[#This Row],[IQ3_Average]]</f>
        <v>58513</v>
      </c>
      <c r="F46" s="128">
        <f>Table1422[[#This Row],[SNAP_Average]]</f>
        <v>0.47325</v>
      </c>
      <c r="G46" s="127">
        <f>Table1422[[#This Row],[Poverty_Average]]</f>
        <v>0.27050000000000002</v>
      </c>
      <c r="H46" s="127">
        <f>Table1422[[#This Row],[Full Time Employment_Average]]</f>
        <v>0.39099999999999996</v>
      </c>
      <c r="I46">
        <f>'Update Information Here'!AL50</f>
        <v>97.75</v>
      </c>
      <c r="J46">
        <f t="shared" si="0"/>
        <v>1173</v>
      </c>
      <c r="K46" s="131">
        <f>Table2[[#This Row],[Annual Fees]]/Table2[[#This Row],[IQ1_Average]]</f>
        <v>6.0068364250873758E-2</v>
      </c>
      <c r="L46" s="131">
        <f>Table2[[#This Row],[Annual Fees]]/Table2[[#This Row],[IQ2_Average]]</f>
        <v>2.8974946428461153E-2</v>
      </c>
      <c r="M46" s="131">
        <f>Table2[[#This Row],[Annual Fees]]/Table2[[#This Row],[IQ3_Average]]</f>
        <v>2.0046827200792986E-2</v>
      </c>
      <c r="N46" s="133">
        <f>AVERAGE(Table2[[#This Row],[RI_IQ1]:[RI_IQ3]])</f>
        <v>3.6363379293375964E-2</v>
      </c>
      <c r="O46">
        <f>IF(Table2[[#This Row],[SNAP_Average]]&gt;20%,1, IF(Table2[[#This Row],[SNAP_Average]]&lt;11%, 3, 2))</f>
        <v>1</v>
      </c>
      <c r="P46">
        <f>IF(Table2[[#This Row],[Poverty_Average]]&gt;20%,1, IF(Table2[[#This Row],[Poverty_Average]]&lt;10%, 3, 2))</f>
        <v>1</v>
      </c>
      <c r="Q46">
        <f>IF(Table2[[#This Row],[Full Time Employment_Average]]&lt;30%,1, IF(Table2[[#This Row],[Full Time Employment_Average]]&gt;50%, 3, 2))</f>
        <v>2</v>
      </c>
      <c r="R46" s="135">
        <f>AVERAGE(Table2[[#This Row],[FCI_SNAP]:[FCI_FullTimeEmployment]])</f>
        <v>1.3333333333333333</v>
      </c>
      <c r="S4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46"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Row],[IQ2_Average]])*(3*0.02)/12,IF(D95&lt;=1.5,"NA")))</f>
        <v>0</v>
      </c>
      <c r="U4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53.76288007303345</v>
      </c>
    </row>
    <row r="47" spans="1:21" x14ac:dyDescent="0.25">
      <c r="A47" t="str">
        <f>Table1422[[#This Row],[Community]]</f>
        <v xml:space="preserve">Chickaloon  </v>
      </c>
      <c r="C47" s="126">
        <f>Table1422[[#This Row],[IQ1_Average]]</f>
        <v>22526.25</v>
      </c>
      <c r="D47" s="126">
        <f>Table1422[[#This Row],[IQ2_Average]]</f>
        <v>37165.75</v>
      </c>
      <c r="E47" s="126">
        <f>Table1422[[#This Row],[IQ3_Average]]</f>
        <v>70533.5</v>
      </c>
      <c r="F47" s="128">
        <f>Table1422[[#This Row],[SNAP_Average]]</f>
        <v>0.20100000000000001</v>
      </c>
      <c r="G47" s="127">
        <f>Table1422[[#This Row],[Poverty_Average]]</f>
        <v>0.14425000000000002</v>
      </c>
      <c r="H47" s="127">
        <f>Table1422[[#This Row],[Full Time Employment_Average]]</f>
        <v>0.3096666666666667</v>
      </c>
      <c r="I47">
        <f>'Update Information Here'!AL51</f>
        <v>85</v>
      </c>
      <c r="J47">
        <f t="shared" si="0"/>
        <v>1020</v>
      </c>
      <c r="K47" s="131">
        <f>Table2[[#This Row],[Annual Fees]]/Table2[[#This Row],[IQ1_Average]]</f>
        <v>4.5280506076244384E-2</v>
      </c>
      <c r="L47" s="131">
        <f>Table2[[#This Row],[Annual Fees]]/Table2[[#This Row],[IQ2_Average]]</f>
        <v>2.744462307366325E-2</v>
      </c>
      <c r="M47" s="131">
        <f>Table2[[#This Row],[Annual Fees]]/Table2[[#This Row],[IQ3_Average]]</f>
        <v>1.4461213465941716E-2</v>
      </c>
      <c r="N47" s="133">
        <f>AVERAGE(Table2[[#This Row],[RI_IQ1]:[RI_IQ3]])</f>
        <v>2.906211420528312E-2</v>
      </c>
      <c r="O47">
        <f>IF(Table2[[#This Row],[SNAP_Average]]&gt;20%,1, IF(Table2[[#This Row],[SNAP_Average]]&lt;11%, 3, 2))</f>
        <v>1</v>
      </c>
      <c r="P47">
        <f>IF(Table2[[#This Row],[Poverty_Average]]&gt;20%,1, IF(Table2[[#This Row],[Poverty_Average]]&lt;10%, 3, 2))</f>
        <v>2</v>
      </c>
      <c r="Q47">
        <f>IF(Table2[[#This Row],[Full Time Employment_Average]]&lt;30%,1, IF(Table2[[#This Row],[Full Time Employment_Average]]&gt;50%, 3, 2))</f>
        <v>2</v>
      </c>
      <c r="R47" s="135">
        <f>AVERAGE(Table2[[#This Row],[FCI_SNAP]:[FCI_FullTimeEmployment]])</f>
        <v>1.6666666666666667</v>
      </c>
      <c r="S4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4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Row],[IQ2_Average]])*(3*0.02)/12,IF(D96&lt;=1.5,"NA")))</f>
        <v>58.495400162282813</v>
      </c>
      <c r="U4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146.23850040570707</v>
      </c>
    </row>
    <row r="48" spans="1:21" x14ac:dyDescent="0.25">
      <c r="A48" t="str">
        <f>Table1422[[#This Row],[Community]]</f>
        <v xml:space="preserve">Chicken  </v>
      </c>
      <c r="C48" s="126">
        <f>Table1422[[#This Row],[IQ1_Average]]</f>
        <v>25900</v>
      </c>
      <c r="D48" s="126">
        <f>Table1422[[#This Row],[IQ2_Average]]</f>
        <v>41625</v>
      </c>
      <c r="E48" s="126">
        <f>Table1422[[#This Row],[IQ3_Average]]</f>
        <v>79071</v>
      </c>
      <c r="F48" s="128">
        <f>Table1422[[#This Row],[SNAP_Average]]</f>
        <v>4.3499999999999997E-2</v>
      </c>
      <c r="G48" s="127">
        <f>Table1422[[#This Row],[Poverty_Average]]</f>
        <v>4.3499999999999997E-2</v>
      </c>
      <c r="H48" s="127">
        <f>Table1422[[#This Row],[Full Time Employment_Average]]</f>
        <v>0.64400000000000002</v>
      </c>
      <c r="I48">
        <f>'Update Information Here'!AL52</f>
        <v>0</v>
      </c>
      <c r="J48">
        <f t="shared" si="0"/>
        <v>0</v>
      </c>
      <c r="K48" s="131">
        <f>Table2[[#This Row],[Annual Fees]]/Table2[[#This Row],[IQ1_Average]]</f>
        <v>0</v>
      </c>
      <c r="L48" s="131">
        <f>Table2[[#This Row],[Annual Fees]]/Table2[[#This Row],[IQ2_Average]]</f>
        <v>0</v>
      </c>
      <c r="M48" s="131">
        <f>Table2[[#This Row],[Annual Fees]]/Table2[[#This Row],[IQ3_Average]]</f>
        <v>0</v>
      </c>
      <c r="N48" s="133">
        <f>AVERAGE(Table2[[#This Row],[RI_IQ1]:[RI_IQ3]])</f>
        <v>0</v>
      </c>
      <c r="O48">
        <f>IF(Table2[[#This Row],[SNAP_Average]]&gt;20%,1, IF(Table2[[#This Row],[SNAP_Average]]&lt;11%, 3, 2))</f>
        <v>3</v>
      </c>
      <c r="P48">
        <f>IF(Table2[[#This Row],[Poverty_Average]]&gt;20%,1, IF(Table2[[#This Row],[Poverty_Average]]&lt;10%, 3, 2))</f>
        <v>3</v>
      </c>
      <c r="Q48">
        <f>IF(Table2[[#This Row],[Full Time Employment_Average]]&lt;30%,1, IF(Table2[[#This Row],[Full Time Employment_Average]]&gt;50%, 3, 2))</f>
        <v>3</v>
      </c>
      <c r="R48" s="135">
        <f>AVERAGE(Table2[[#This Row],[FCI_SNAP]:[FCI_FullTimeEmployment]])</f>
        <v>3</v>
      </c>
      <c r="S4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4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Row],[IQ2_Average]])*(3*0.02)/12,IF(D97&lt;=1.5,"NA")))</f>
        <v>166.04472000954789</v>
      </c>
      <c r="U4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265.67155201527657</v>
      </c>
    </row>
    <row r="49" spans="1:21" x14ac:dyDescent="0.25">
      <c r="A49" t="str">
        <f>Table1422[[#This Row],[Community]]</f>
        <v xml:space="preserve">Chignik </v>
      </c>
      <c r="C49" s="126">
        <f>Table1422[[#This Row],[IQ1_Average]]</f>
        <v>34750</v>
      </c>
      <c r="D49" s="126">
        <f>Table1422[[#This Row],[IQ2_Average]]</f>
        <v>48583.333333333336</v>
      </c>
      <c r="E49" s="126">
        <f>Table1422[[#This Row],[IQ3_Average]]</f>
        <v>74000</v>
      </c>
      <c r="F49" s="128">
        <f>Table1422[[#This Row],[SNAP_Average]]</f>
        <v>3.7749999999999999E-2</v>
      </c>
      <c r="G49" s="127">
        <f>Table1422[[#This Row],[Poverty_Average]]</f>
        <v>0.01</v>
      </c>
      <c r="H49" s="127">
        <f>Table1422[[#This Row],[Full Time Employment_Average]]</f>
        <v>0.35300000000000004</v>
      </c>
      <c r="I49">
        <f>'Update Information Here'!AL53</f>
        <v>0</v>
      </c>
      <c r="J49">
        <f t="shared" si="0"/>
        <v>0</v>
      </c>
      <c r="K49" s="131">
        <f>Table2[[#This Row],[Annual Fees]]/Table2[[#This Row],[IQ1_Average]]</f>
        <v>0</v>
      </c>
      <c r="L49" s="131">
        <f>Table2[[#This Row],[Annual Fees]]/Table2[[#This Row],[IQ2_Average]]</f>
        <v>0</v>
      </c>
      <c r="M49" s="131">
        <f>Table2[[#This Row],[Annual Fees]]/Table2[[#This Row],[IQ3_Average]]</f>
        <v>0</v>
      </c>
      <c r="N49" s="133">
        <f>AVERAGE(Table2[[#This Row],[RI_IQ1]:[RI_IQ3]])</f>
        <v>0</v>
      </c>
      <c r="O49">
        <f>IF(Table2[[#This Row],[SNAP_Average]]&gt;20%,1, IF(Table2[[#This Row],[SNAP_Average]]&lt;11%, 3, 2))</f>
        <v>3</v>
      </c>
      <c r="P49">
        <f>IF(Table2[[#This Row],[Poverty_Average]]&gt;20%,1, IF(Table2[[#This Row],[Poverty_Average]]&lt;10%, 3, 2))</f>
        <v>3</v>
      </c>
      <c r="Q49">
        <f>IF(Table2[[#This Row],[Full Time Employment_Average]]&lt;30%,1, IF(Table2[[#This Row],[Full Time Employment_Average]]&gt;50%, 3, 2))</f>
        <v>2</v>
      </c>
      <c r="R49" s="135">
        <f>AVERAGE(Table2[[#This Row],[FCI_SNAP]:[FCI_FullTimeEmployment]])</f>
        <v>2.6666666666666665</v>
      </c>
      <c r="S4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4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Row],[IQ2_Average]])*(3*0.02)/12,IF(D98&lt;=1.5,"NA")))</f>
        <v>198.81132355710452</v>
      </c>
      <c r="U4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318.09811769136718</v>
      </c>
    </row>
    <row r="50" spans="1:21" x14ac:dyDescent="0.25">
      <c r="A50" t="str">
        <f>Table1422[[#This Row],[Community]]</f>
        <v xml:space="preserve">Chignik Lagoon  </v>
      </c>
      <c r="C50" s="126">
        <f>Table1422[[#This Row],[IQ1_Average]]</f>
        <v>36812.5</v>
      </c>
      <c r="D50" s="126">
        <f>Table1422[[#This Row],[IQ2_Average]]</f>
        <v>62395.75</v>
      </c>
      <c r="E50" s="126">
        <f>Table1422[[#This Row],[IQ3_Average]]</f>
        <v>90000</v>
      </c>
      <c r="F50" s="128">
        <f>Table1422[[#This Row],[SNAP_Average]]</f>
        <v>1.6750000000000001E-2</v>
      </c>
      <c r="G50" s="127">
        <f>Table1422[[#This Row],[Poverty_Average]]</f>
        <v>3.875E-2</v>
      </c>
      <c r="H50" s="127">
        <f>Table1422[[#This Row],[Full Time Employment_Average]]</f>
        <v>0.2475</v>
      </c>
      <c r="I50">
        <f>'Update Information Here'!AL54</f>
        <v>0</v>
      </c>
      <c r="J50">
        <f t="shared" si="0"/>
        <v>0</v>
      </c>
      <c r="K50" s="131">
        <f>Table2[[#This Row],[Annual Fees]]/Table2[[#This Row],[IQ1_Average]]</f>
        <v>0</v>
      </c>
      <c r="L50" s="131">
        <f>Table2[[#This Row],[Annual Fees]]/Table2[[#This Row],[IQ2_Average]]</f>
        <v>0</v>
      </c>
      <c r="M50" s="131">
        <f>Table2[[#This Row],[Annual Fees]]/Table2[[#This Row],[IQ3_Average]]</f>
        <v>0</v>
      </c>
      <c r="N50" s="133">
        <f>AVERAGE(Table2[[#This Row],[RI_IQ1]:[RI_IQ3]])</f>
        <v>0</v>
      </c>
      <c r="O50">
        <f>IF(Table2[[#This Row],[SNAP_Average]]&gt;20%,1, IF(Table2[[#This Row],[SNAP_Average]]&lt;11%, 3, 2))</f>
        <v>3</v>
      </c>
      <c r="P50">
        <f>IF(Table2[[#This Row],[Poverty_Average]]&gt;20%,1, IF(Table2[[#This Row],[Poverty_Average]]&lt;10%, 3, 2))</f>
        <v>3</v>
      </c>
      <c r="Q50">
        <f>IF(Table2[[#This Row],[Full Time Employment_Average]]&lt;30%,1, IF(Table2[[#This Row],[Full Time Employment_Average]]&gt;50%, 3, 2))</f>
        <v>1</v>
      </c>
      <c r="R50" s="135">
        <f>AVERAGE(Table2[[#This Row],[FCI_SNAP]:[FCI_FullTimeEmployment]])</f>
        <v>2.3333333333333335</v>
      </c>
      <c r="S5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5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Row],[IQ2_Average]])*(3*0.02)/12,IF(D99&lt;=1.5,"NA")))</f>
        <v>92.076741838107068</v>
      </c>
      <c r="U5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230.1918545952677</v>
      </c>
    </row>
    <row r="51" spans="1:21" x14ac:dyDescent="0.25">
      <c r="A51" t="str">
        <f>Table1422[[#This Row],[Community]]</f>
        <v xml:space="preserve">Chignik Lake  </v>
      </c>
      <c r="C51" s="126">
        <f>Table1422[[#This Row],[IQ1_Average]]</f>
        <v>24812.5</v>
      </c>
      <c r="D51" s="126">
        <f>Table1422[[#This Row],[IQ2_Average]]</f>
        <v>45685.5</v>
      </c>
      <c r="E51" s="126">
        <f>Table1422[[#This Row],[IQ3_Average]]</f>
        <v>57270.75</v>
      </c>
      <c r="F51" s="128">
        <f>Table1422[[#This Row],[SNAP_Average]]</f>
        <v>0.20674999999999999</v>
      </c>
      <c r="G51" s="127">
        <f>Table1422[[#This Row],[Poverty_Average]]</f>
        <v>0.12724999999999997</v>
      </c>
      <c r="H51" s="127">
        <f>Table1422[[#This Row],[Full Time Employment_Average]]</f>
        <v>0.377</v>
      </c>
      <c r="I51">
        <f>'Update Information Here'!AL55</f>
        <v>0</v>
      </c>
      <c r="J51">
        <f t="shared" si="0"/>
        <v>0</v>
      </c>
      <c r="K51" s="131">
        <f>Table2[[#This Row],[Annual Fees]]/Table2[[#This Row],[IQ1_Average]]</f>
        <v>0</v>
      </c>
      <c r="L51" s="131">
        <f>Table2[[#This Row],[Annual Fees]]/Table2[[#This Row],[IQ2_Average]]</f>
        <v>0</v>
      </c>
      <c r="M51" s="131">
        <f>Table2[[#This Row],[Annual Fees]]/Table2[[#This Row],[IQ3_Average]]</f>
        <v>0</v>
      </c>
      <c r="N51" s="133">
        <f>AVERAGE(Table2[[#This Row],[RI_IQ1]:[RI_IQ3]])</f>
        <v>0</v>
      </c>
      <c r="O51">
        <f>IF(Table2[[#This Row],[SNAP_Average]]&gt;20%,1, IF(Table2[[#This Row],[SNAP_Average]]&lt;11%, 3, 2))</f>
        <v>1</v>
      </c>
      <c r="P51">
        <f>IF(Table2[[#This Row],[Poverty_Average]]&gt;20%,1, IF(Table2[[#This Row],[Poverty_Average]]&lt;10%, 3, 2))</f>
        <v>2</v>
      </c>
      <c r="Q51">
        <f>IF(Table2[[#This Row],[Full Time Employment_Average]]&lt;30%,1, IF(Table2[[#This Row],[Full Time Employment_Average]]&gt;50%, 3, 2))</f>
        <v>2</v>
      </c>
      <c r="R51" s="135">
        <f>AVERAGE(Table2[[#This Row],[FCI_SNAP]:[FCI_FullTimeEmployment]])</f>
        <v>1.6666666666666667</v>
      </c>
      <c r="S5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5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Row],[IQ2_Average]])*(3*0.02)/12,IF(D100&lt;=1.5,"NA")))</f>
        <v>62.773086171740545</v>
      </c>
      <c r="U5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156.93271542935142</v>
      </c>
    </row>
    <row r="52" spans="1:21" x14ac:dyDescent="0.25">
      <c r="A52" t="str">
        <f>Table1422[[#This Row],[Community]]</f>
        <v xml:space="preserve">Chiniak  </v>
      </c>
      <c r="C52" s="126">
        <f>Table1422[[#This Row],[IQ1_Average]]</f>
        <v>17000</v>
      </c>
      <c r="D52" s="126">
        <f>Table1422[[#This Row],[IQ2_Average]]</f>
        <v>27000</v>
      </c>
      <c r="E52" s="126">
        <f>Table1422[[#This Row],[IQ3_Average]]</f>
        <v>34250</v>
      </c>
      <c r="F52" s="128">
        <f>Table1422[[#This Row],[SNAP_Average]]</f>
        <v>0.16649999999999998</v>
      </c>
      <c r="G52" s="127">
        <f>Table1422[[#This Row],[Poverty_Average]]</f>
        <v>8.3499999999999991E-2</v>
      </c>
      <c r="H52" s="127">
        <f>Table1422[[#This Row],[Full Time Employment_Average]]</f>
        <v>0.309</v>
      </c>
      <c r="I52">
        <f>'Update Information Here'!AL56</f>
        <v>130</v>
      </c>
      <c r="J52">
        <f t="shared" si="0"/>
        <v>1560</v>
      </c>
      <c r="K52" s="131">
        <f>Table2[[#This Row],[Annual Fees]]/Table2[[#This Row],[IQ1_Average]]</f>
        <v>9.1764705882352943E-2</v>
      </c>
      <c r="L52" s="131">
        <f>Table2[[#This Row],[Annual Fees]]/Table2[[#This Row],[IQ2_Average]]</f>
        <v>5.7777777777777775E-2</v>
      </c>
      <c r="M52" s="131">
        <f>Table2[[#This Row],[Annual Fees]]/Table2[[#This Row],[IQ3_Average]]</f>
        <v>4.5547445255474453E-2</v>
      </c>
      <c r="N52" s="133">
        <f>AVERAGE(Table2[[#This Row],[RI_IQ1]:[RI_IQ3]])</f>
        <v>6.5029976305201728E-2</v>
      </c>
      <c r="O52">
        <f>IF(Table2[[#This Row],[SNAP_Average]]&gt;20%,1, IF(Table2[[#This Row],[SNAP_Average]]&lt;11%, 3, 2))</f>
        <v>2</v>
      </c>
      <c r="P52">
        <f>IF(Table2[[#This Row],[Poverty_Average]]&gt;20%,1, IF(Table2[[#This Row],[Poverty_Average]]&lt;10%, 3, 2))</f>
        <v>3</v>
      </c>
      <c r="Q52">
        <f>IF(Table2[[#This Row],[Full Time Employment_Average]]&lt;30%,1, IF(Table2[[#This Row],[Full Time Employment_Average]]&gt;50%, 3, 2))</f>
        <v>2</v>
      </c>
      <c r="R52" s="135">
        <f>AVERAGE(Table2[[#This Row],[FCI_SNAP]:[FCI_FullTimeEmployment]])</f>
        <v>2.3333333333333335</v>
      </c>
      <c r="S5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5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Row],[IQ2_Average]])*(3*0.02)/12,IF(D101&lt;=1.5,"NA")))</f>
        <v>39.981561546286876</v>
      </c>
      <c r="U5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99.953903865717209</v>
      </c>
    </row>
    <row r="53" spans="1:21" x14ac:dyDescent="0.25">
      <c r="A53" t="str">
        <f>Table1422[[#This Row],[Community]]</f>
        <v xml:space="preserve">Chisana  </v>
      </c>
      <c r="B53" t="s">
        <v>497</v>
      </c>
      <c r="C53" s="126" t="e">
        <f>Table1422[[#This Row],[IQ1_Average]]</f>
        <v>#DIV/0!</v>
      </c>
      <c r="D53" s="126" t="e">
        <f>Table1422[[#This Row],[IQ2_Average]]</f>
        <v>#DIV/0!</v>
      </c>
      <c r="E53" s="126" t="e">
        <f>Table1422[[#This Row],[IQ3_Average]]</f>
        <v>#DIV/0!</v>
      </c>
      <c r="F53" s="128" t="e">
        <f>Table1422[[#This Row],[SNAP_Average]]</f>
        <v>#DIV/0!</v>
      </c>
      <c r="G53" s="127" t="e">
        <f>Table1422[[#This Row],[Poverty_Average]]</f>
        <v>#DIV/0!</v>
      </c>
      <c r="H53" s="127">
        <f>Table1422[[#This Row],[Full Time Employment_Average]]</f>
        <v>0.222</v>
      </c>
      <c r="I53">
        <f>'Update Information Here'!AL57</f>
        <v>0</v>
      </c>
      <c r="J53">
        <f t="shared" si="0"/>
        <v>0</v>
      </c>
      <c r="K53" s="131" t="e">
        <f>Table2[[#This Row],[Annual Fees]]/Table2[[#This Row],[IQ1_Average]]</f>
        <v>#DIV/0!</v>
      </c>
      <c r="L53" s="131" t="e">
        <f>Table2[[#This Row],[Annual Fees]]/Table2[[#This Row],[IQ2_Average]]</f>
        <v>#DIV/0!</v>
      </c>
      <c r="M53" s="131" t="e">
        <f>Table2[[#This Row],[Annual Fees]]/Table2[[#This Row],[IQ3_Average]]</f>
        <v>#DIV/0!</v>
      </c>
      <c r="N53" s="133" t="e">
        <f>AVERAGE(Table2[[#This Row],[RI_IQ1]:[RI_IQ3]])</f>
        <v>#DIV/0!</v>
      </c>
      <c r="O53" t="e">
        <f>IF(Table2[[#This Row],[SNAP_Average]]&gt;20%,1, IF(Table2[[#This Row],[SNAP_Average]]&lt;11%, 3, 2))</f>
        <v>#DIV/0!</v>
      </c>
      <c r="P53" t="e">
        <f>IF(Table2[[#This Row],[Poverty_Average]]&gt;20%,1, IF(Table2[[#This Row],[Poverty_Average]]&lt;10%, 3, 2))</f>
        <v>#DIV/0!</v>
      </c>
      <c r="Q53">
        <f>IF(Table2[[#This Row],[Full Time Employment_Average]]&lt;30%,1, IF(Table2[[#This Row],[Full Time Employment_Average]]&gt;50%, 3, 2))</f>
        <v>1</v>
      </c>
      <c r="R53" s="135" t="e">
        <f>AVERAGE(Table2[[#This Row],[FCI_SNAP]:[FCI_FullTimeEmployment]])</f>
        <v>#DIV/0!</v>
      </c>
      <c r="S53"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53"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Row],[IQ2_Average]])*(3*0.02)/12,IF(D102&lt;=1.5,"NA")))</f>
        <v>#DIV/0!</v>
      </c>
      <c r="U53"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54" spans="1:21" x14ac:dyDescent="0.25">
      <c r="A54" t="str">
        <f>Table1422[[#This Row],[Community]]</f>
        <v xml:space="preserve">Chistochina  </v>
      </c>
      <c r="C54" s="126">
        <f>Table1422[[#This Row],[IQ1_Average]]</f>
        <v>15500</v>
      </c>
      <c r="D54" s="126">
        <f>Table1422[[#This Row],[IQ2_Average]]</f>
        <v>28250</v>
      </c>
      <c r="E54" s="126">
        <f>Table1422[[#This Row],[IQ3_Average]]</f>
        <v>62625</v>
      </c>
      <c r="F54" s="128">
        <f>Table1422[[#This Row],[SNAP_Average]]</f>
        <v>0.15133333333333335</v>
      </c>
      <c r="G54" s="127">
        <f>Table1422[[#This Row],[Poverty_Average]]</f>
        <v>0.19033333333333333</v>
      </c>
      <c r="H54" s="127">
        <f>Table1422[[#This Row],[Full Time Employment_Average]]</f>
        <v>0.24475000000000002</v>
      </c>
      <c r="I54">
        <f>'Update Information Here'!AL58</f>
        <v>0</v>
      </c>
      <c r="J54">
        <f t="shared" si="0"/>
        <v>0</v>
      </c>
      <c r="K54" s="131">
        <f>Table2[[#This Row],[Annual Fees]]/Table2[[#This Row],[IQ1_Average]]</f>
        <v>0</v>
      </c>
      <c r="L54" s="131">
        <f>Table2[[#This Row],[Annual Fees]]/Table2[[#This Row],[IQ2_Average]]</f>
        <v>0</v>
      </c>
      <c r="M54" s="131">
        <f>Table2[[#This Row],[Annual Fees]]/Table2[[#This Row],[IQ3_Average]]</f>
        <v>0</v>
      </c>
      <c r="N54" s="133">
        <f>AVERAGE(Table2[[#This Row],[RI_IQ1]:[RI_IQ3]])</f>
        <v>0</v>
      </c>
      <c r="O54">
        <f>IF(Table2[[#This Row],[SNAP_Average]]&gt;20%,1, IF(Table2[[#This Row],[SNAP_Average]]&lt;11%, 3, 2))</f>
        <v>2</v>
      </c>
      <c r="P54">
        <f>IF(Table2[[#This Row],[Poverty_Average]]&gt;20%,1, IF(Table2[[#This Row],[Poverty_Average]]&lt;10%, 3, 2))</f>
        <v>2</v>
      </c>
      <c r="Q54">
        <f>IF(Table2[[#This Row],[Full Time Employment_Average]]&lt;30%,1, IF(Table2[[#This Row],[Full Time Employment_Average]]&gt;50%, 3, 2))</f>
        <v>1</v>
      </c>
      <c r="R54" s="135">
        <f>AVERAGE(Table2[[#This Row],[FCI_SNAP]:[FCI_FullTimeEmployment]])</f>
        <v>1.6666666666666667</v>
      </c>
      <c r="S5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5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Row],[IQ2_Average]])*(3*0.02)/12,IF(D103&lt;=1.5,"NA")))</f>
        <v>43.14718203900204</v>
      </c>
      <c r="U5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107.8679550975051</v>
      </c>
    </row>
    <row r="55" spans="1:21" x14ac:dyDescent="0.25">
      <c r="A55" t="str">
        <f>Table1422[[#This Row],[Community]]</f>
        <v xml:space="preserve">Chitina  </v>
      </c>
      <c r="C55" s="126">
        <f>Table1422[[#This Row],[IQ1_Average]]</f>
        <v>14284</v>
      </c>
      <c r="D55" s="126">
        <f>Table1422[[#This Row],[IQ2_Average]]</f>
        <v>19221.333333333332</v>
      </c>
      <c r="E55" s="126">
        <f>Table1422[[#This Row],[IQ3_Average]]</f>
        <v>40579</v>
      </c>
      <c r="F55" s="128">
        <f>Table1422[[#This Row],[SNAP_Average]]</f>
        <v>0.46875</v>
      </c>
      <c r="G55" s="127">
        <f>Table1422[[#This Row],[Poverty_Average]]</f>
        <v>0.14349999999999999</v>
      </c>
      <c r="H55" s="127">
        <f>Table1422[[#This Row],[Full Time Employment_Average]]</f>
        <v>0.5515000000000001</v>
      </c>
      <c r="I55">
        <f>'Update Information Here'!AL59</f>
        <v>0</v>
      </c>
      <c r="J55">
        <f t="shared" si="0"/>
        <v>0</v>
      </c>
      <c r="K55" s="131">
        <f>Table2[[#This Row],[Annual Fees]]/Table2[[#This Row],[IQ1_Average]]</f>
        <v>0</v>
      </c>
      <c r="L55" s="131">
        <f>Table2[[#This Row],[Annual Fees]]/Table2[[#This Row],[IQ2_Average]]</f>
        <v>0</v>
      </c>
      <c r="M55" s="131">
        <f>Table2[[#This Row],[Annual Fees]]/Table2[[#This Row],[IQ3_Average]]</f>
        <v>0</v>
      </c>
      <c r="N55" s="133">
        <f>AVERAGE(Table2[[#This Row],[RI_IQ1]:[RI_IQ3]])</f>
        <v>0</v>
      </c>
      <c r="O55">
        <f>IF(Table2[[#This Row],[SNAP_Average]]&gt;20%,1, IF(Table2[[#This Row],[SNAP_Average]]&lt;11%, 3, 2))</f>
        <v>1</v>
      </c>
      <c r="P55">
        <f>IF(Table2[[#This Row],[Poverty_Average]]&gt;20%,1, IF(Table2[[#This Row],[Poverty_Average]]&lt;10%, 3, 2))</f>
        <v>2</v>
      </c>
      <c r="Q55">
        <f>IF(Table2[[#This Row],[Full Time Employment_Average]]&lt;30%,1, IF(Table2[[#This Row],[Full Time Employment_Average]]&gt;50%, 3, 2))</f>
        <v>3</v>
      </c>
      <c r="R55" s="135">
        <f>AVERAGE(Table2[[#This Row],[FCI_SNAP]:[FCI_FullTimeEmployment]])</f>
        <v>2</v>
      </c>
      <c r="S5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5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Row],[IQ2_Average]])*(3*0.02)/12,IF(D104&lt;=1.5,"NA")))</f>
        <v>34.088457061584272</v>
      </c>
      <c r="U5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85.221142653960712</v>
      </c>
    </row>
    <row r="56" spans="1:21" x14ac:dyDescent="0.25">
      <c r="A56" t="str">
        <f>Table1422[[#This Row],[Community]]</f>
        <v xml:space="preserve">Chuathbaluk </v>
      </c>
      <c r="C56" s="126">
        <f>Table1422[[#This Row],[IQ1_Average]]</f>
        <v>11193.75</v>
      </c>
      <c r="D56" s="126">
        <f>Table1422[[#This Row],[IQ2_Average]]</f>
        <v>25200</v>
      </c>
      <c r="E56" s="126">
        <f>Table1422[[#This Row],[IQ3_Average]]</f>
        <v>36373</v>
      </c>
      <c r="F56" s="128">
        <f>Table1422[[#This Row],[SNAP_Average]]</f>
        <v>0.55049999999999999</v>
      </c>
      <c r="G56" s="127">
        <f>Table1422[[#This Row],[Poverty_Average]]</f>
        <v>0.36349999999999999</v>
      </c>
      <c r="H56" s="127">
        <f>Table1422[[#This Row],[Full Time Employment_Average]]</f>
        <v>5.1249999999999997E-2</v>
      </c>
      <c r="I56">
        <f>'Update Information Here'!AL60</f>
        <v>80</v>
      </c>
      <c r="J56">
        <f t="shared" si="0"/>
        <v>960</v>
      </c>
      <c r="K56" s="131">
        <f>Table2[[#This Row],[Annual Fees]]/Table2[[#This Row],[IQ1_Average]]</f>
        <v>8.5762144053601344E-2</v>
      </c>
      <c r="L56" s="131">
        <f>Table2[[#This Row],[Annual Fees]]/Table2[[#This Row],[IQ2_Average]]</f>
        <v>3.8095238095238099E-2</v>
      </c>
      <c r="M56" s="131">
        <f>Table2[[#This Row],[Annual Fees]]/Table2[[#This Row],[IQ3_Average]]</f>
        <v>2.6393203750034365E-2</v>
      </c>
      <c r="N56" s="133">
        <f>AVERAGE(Table2[[#This Row],[RI_IQ1]:[RI_IQ3]])</f>
        <v>5.0083528632957931E-2</v>
      </c>
      <c r="O56">
        <f>IF(Table2[[#This Row],[SNAP_Average]]&gt;20%,1, IF(Table2[[#This Row],[SNAP_Average]]&lt;11%, 3, 2))</f>
        <v>1</v>
      </c>
      <c r="P56">
        <f>IF(Table2[[#This Row],[Poverty_Average]]&gt;20%,1, IF(Table2[[#This Row],[Poverty_Average]]&lt;10%, 3, 2))</f>
        <v>1</v>
      </c>
      <c r="Q56">
        <f>IF(Table2[[#This Row],[Full Time Employment_Average]]&lt;30%,1, IF(Table2[[#This Row],[Full Time Employment_Average]]&gt;50%, 3, 2))</f>
        <v>1</v>
      </c>
      <c r="R56" s="135">
        <f>AVERAGE(Table2[[#This Row],[FCI_SNAP]:[FCI_FullTimeEmployment]])</f>
        <v>1</v>
      </c>
      <c r="S5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56"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Row],[IQ2_Average]])*(3*0.02)/12,IF(D105&lt;=1.5,"NA")))</f>
        <v>0</v>
      </c>
      <c r="U5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31.94663083197986</v>
      </c>
    </row>
    <row r="57" spans="1:21" x14ac:dyDescent="0.25">
      <c r="A57" t="str">
        <f>Table1422[[#This Row],[Community]]</f>
        <v xml:space="preserve">Circle  </v>
      </c>
      <c r="C57" s="126">
        <f>Table1422[[#This Row],[IQ1_Average]]</f>
        <v>9083.3333333333339</v>
      </c>
      <c r="D57" s="126">
        <f>Table1422[[#This Row],[IQ2_Average]]</f>
        <v>20444.333333333332</v>
      </c>
      <c r="E57" s="126">
        <f>Table1422[[#This Row],[IQ3_Average]]</f>
        <v>35833.5</v>
      </c>
      <c r="F57" s="128">
        <f>Table1422[[#This Row],[SNAP_Average]]</f>
        <v>0.624</v>
      </c>
      <c r="G57" s="127">
        <f>Table1422[[#This Row],[Poverty_Average]]</f>
        <v>0.54200000000000004</v>
      </c>
      <c r="H57" s="127">
        <f>Table1422[[#This Row],[Full Time Employment_Average]]</f>
        <v>0.19075</v>
      </c>
      <c r="I57">
        <f>'Update Information Here'!AL61</f>
        <v>0</v>
      </c>
      <c r="J57">
        <f t="shared" si="0"/>
        <v>0</v>
      </c>
      <c r="K57" s="131">
        <f>Table2[[#This Row],[Annual Fees]]/Table2[[#This Row],[IQ1_Average]]</f>
        <v>0</v>
      </c>
      <c r="L57" s="131">
        <f>Table2[[#This Row],[Annual Fees]]/Table2[[#This Row],[IQ2_Average]]</f>
        <v>0</v>
      </c>
      <c r="M57" s="131">
        <f>Table2[[#This Row],[Annual Fees]]/Table2[[#This Row],[IQ3_Average]]</f>
        <v>0</v>
      </c>
      <c r="N57" s="133">
        <f>AVERAGE(Table2[[#This Row],[RI_IQ1]:[RI_IQ3]])</f>
        <v>0</v>
      </c>
      <c r="O57">
        <f>IF(Table2[[#This Row],[SNAP_Average]]&gt;20%,1, IF(Table2[[#This Row],[SNAP_Average]]&lt;11%, 3, 2))</f>
        <v>1</v>
      </c>
      <c r="P57">
        <f>IF(Table2[[#This Row],[Poverty_Average]]&gt;20%,1, IF(Table2[[#This Row],[Poverty_Average]]&lt;10%, 3, 2))</f>
        <v>1</v>
      </c>
      <c r="Q57">
        <f>IF(Table2[[#This Row],[Full Time Employment_Average]]&lt;30%,1, IF(Table2[[#This Row],[Full Time Employment_Average]]&gt;50%, 3, 2))</f>
        <v>1</v>
      </c>
      <c r="R57" s="135">
        <f>AVERAGE(Table2[[#This Row],[FCI_SNAP]:[FCI_FullTimeEmployment]])</f>
        <v>1</v>
      </c>
      <c r="S5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57"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Row],[IQ2_Average]])*(3*0.02)/12,IF(D106&lt;=1.5,"NA")))</f>
        <v>0</v>
      </c>
      <c r="U5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26.750570812785686</v>
      </c>
    </row>
    <row r="58" spans="1:21" x14ac:dyDescent="0.25">
      <c r="A58" t="str">
        <f>Table1422[[#This Row],[Community]]</f>
        <v xml:space="preserve">Clam Gulch  </v>
      </c>
      <c r="C58" s="126">
        <f>Table1422[[#This Row],[IQ1_Average]]</f>
        <v>22180.666666666668</v>
      </c>
      <c r="D58" s="126">
        <f>Table1422[[#This Row],[IQ2_Average]]</f>
        <v>31899.666666666668</v>
      </c>
      <c r="E58" s="126">
        <f>Table1422[[#This Row],[IQ3_Average]]</f>
        <v>34910.5</v>
      </c>
      <c r="F58" s="128">
        <f>Table1422[[#This Row],[SNAP_Average]]</f>
        <v>0.24500000000000002</v>
      </c>
      <c r="G58" s="127">
        <f>Table1422[[#This Row],[Poverty_Average]]</f>
        <v>0.22674999999999998</v>
      </c>
      <c r="H58" s="127">
        <f>Table1422[[#This Row],[Full Time Employment_Average]]</f>
        <v>0.5575</v>
      </c>
      <c r="I58">
        <f>'Update Information Here'!AL62</f>
        <v>0</v>
      </c>
      <c r="J58">
        <f t="shared" si="0"/>
        <v>0</v>
      </c>
      <c r="K58" s="131">
        <f>Table2[[#This Row],[Annual Fees]]/Table2[[#This Row],[IQ1_Average]]</f>
        <v>0</v>
      </c>
      <c r="L58" s="131">
        <f>Table2[[#This Row],[Annual Fees]]/Table2[[#This Row],[IQ2_Average]]</f>
        <v>0</v>
      </c>
      <c r="M58" s="131">
        <f>Table2[[#This Row],[Annual Fees]]/Table2[[#This Row],[IQ3_Average]]</f>
        <v>0</v>
      </c>
      <c r="N58" s="133">
        <f>AVERAGE(Table2[[#This Row],[RI_IQ1]:[RI_IQ3]])</f>
        <v>0</v>
      </c>
      <c r="O58">
        <f>IF(Table2[[#This Row],[SNAP_Average]]&gt;20%,1, IF(Table2[[#This Row],[SNAP_Average]]&lt;11%, 3, 2))</f>
        <v>1</v>
      </c>
      <c r="P58">
        <f>IF(Table2[[#This Row],[Poverty_Average]]&gt;20%,1, IF(Table2[[#This Row],[Poverty_Average]]&lt;10%, 3, 2))</f>
        <v>1</v>
      </c>
      <c r="Q58">
        <f>IF(Table2[[#This Row],[Full Time Employment_Average]]&lt;30%,1, IF(Table2[[#This Row],[Full Time Employment_Average]]&gt;50%, 3, 2))</f>
        <v>3</v>
      </c>
      <c r="R58" s="135">
        <f>AVERAGE(Table2[[#This Row],[FCI_SNAP]:[FCI_FullTimeEmployment]])</f>
        <v>1.6666666666666667</v>
      </c>
      <c r="S5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5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Row],[IQ2_Average]])*(3*0.02)/12,IF(D107&lt;=1.5,"NA")))</f>
        <v>47.584028172105668</v>
      </c>
      <c r="U5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118.9600704302642</v>
      </c>
    </row>
    <row r="59" spans="1:21" x14ac:dyDescent="0.25">
      <c r="A59" t="str">
        <f>Table1422[[#This Row],[Community]]</f>
        <v xml:space="preserve">Clark's Point </v>
      </c>
      <c r="C59" s="126">
        <f>Table1422[[#This Row],[IQ1_Average]]</f>
        <v>15385.5</v>
      </c>
      <c r="D59" s="126">
        <f>Table1422[[#This Row],[IQ2_Average]]</f>
        <v>24700.5</v>
      </c>
      <c r="E59" s="126">
        <f>Table1422[[#This Row],[IQ3_Average]]</f>
        <v>30717.75</v>
      </c>
      <c r="F59" s="128">
        <f>Table1422[[#This Row],[SNAP_Average]]</f>
        <v>0.161</v>
      </c>
      <c r="G59" s="127">
        <f>Table1422[[#This Row],[Poverty_Average]]</f>
        <v>0.40350000000000003</v>
      </c>
      <c r="H59" s="127">
        <f>Table1422[[#This Row],[Full Time Employment_Average]]</f>
        <v>0.16875000000000001</v>
      </c>
      <c r="I59">
        <f>'Update Information Here'!AL63</f>
        <v>0</v>
      </c>
      <c r="J59">
        <f t="shared" si="0"/>
        <v>0</v>
      </c>
      <c r="K59" s="131">
        <f>Table2[[#This Row],[Annual Fees]]/Table2[[#This Row],[IQ1_Average]]</f>
        <v>0</v>
      </c>
      <c r="L59" s="131">
        <f>Table2[[#This Row],[Annual Fees]]/Table2[[#This Row],[IQ2_Average]]</f>
        <v>0</v>
      </c>
      <c r="M59" s="131">
        <f>Table2[[#This Row],[Annual Fees]]/Table2[[#This Row],[IQ3_Average]]</f>
        <v>0</v>
      </c>
      <c r="N59" s="133">
        <f>AVERAGE(Table2[[#This Row],[RI_IQ1]:[RI_IQ3]])</f>
        <v>0</v>
      </c>
      <c r="O59">
        <f>IF(Table2[[#This Row],[SNAP_Average]]&gt;20%,1, IF(Table2[[#This Row],[SNAP_Average]]&lt;11%, 3, 2))</f>
        <v>2</v>
      </c>
      <c r="P59">
        <f>IF(Table2[[#This Row],[Poverty_Average]]&gt;20%,1, IF(Table2[[#This Row],[Poverty_Average]]&lt;10%, 3, 2))</f>
        <v>1</v>
      </c>
      <c r="Q59">
        <f>IF(Table2[[#This Row],[Full Time Employment_Average]]&lt;30%,1, IF(Table2[[#This Row],[Full Time Employment_Average]]&gt;50%, 3, 2))</f>
        <v>1</v>
      </c>
      <c r="R59" s="135">
        <f>AVERAGE(Table2[[#This Row],[FCI_SNAP]:[FCI_FullTimeEmployment]])</f>
        <v>1.3333333333333333</v>
      </c>
      <c r="S5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5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Row],[IQ2_Average]])*(3*0.02)/12,IF(D108&lt;=1.5,"NA")))</f>
        <v>0</v>
      </c>
      <c r="U5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36.22250273593594</v>
      </c>
    </row>
    <row r="60" spans="1:21" x14ac:dyDescent="0.25">
      <c r="A60" t="str">
        <f>Table1422[[#This Row],[Community]]</f>
        <v xml:space="preserve">Coffman Cove </v>
      </c>
      <c r="C60" s="126">
        <f>Table1422[[#This Row],[IQ1_Average]]</f>
        <v>18541.666666666668</v>
      </c>
      <c r="D60" s="126">
        <f>Table1422[[#This Row],[IQ2_Average]]</f>
        <v>32966.75</v>
      </c>
      <c r="E60" s="126">
        <f>Table1422[[#This Row],[IQ3_Average]]</f>
        <v>53888.5</v>
      </c>
      <c r="F60" s="128">
        <f>Table1422[[#This Row],[SNAP_Average]]</f>
        <v>0.13999999999999999</v>
      </c>
      <c r="G60" s="127">
        <f>Table1422[[#This Row],[Poverty_Average]]</f>
        <v>0.17949999999999999</v>
      </c>
      <c r="H60" s="127">
        <f>Table1422[[#This Row],[Full Time Employment_Average]]</f>
        <v>0.27199999999999996</v>
      </c>
      <c r="I60">
        <f>'Update Information Here'!AL64</f>
        <v>0</v>
      </c>
      <c r="J60">
        <f t="shared" si="0"/>
        <v>0</v>
      </c>
      <c r="K60" s="131">
        <f>Table2[[#This Row],[Annual Fees]]/Table2[[#This Row],[IQ1_Average]]</f>
        <v>0</v>
      </c>
      <c r="L60" s="131">
        <f>Table2[[#This Row],[Annual Fees]]/Table2[[#This Row],[IQ2_Average]]</f>
        <v>0</v>
      </c>
      <c r="M60" s="131">
        <f>Table2[[#This Row],[Annual Fees]]/Table2[[#This Row],[IQ3_Average]]</f>
        <v>0</v>
      </c>
      <c r="N60" s="133">
        <f>AVERAGE(Table2[[#This Row],[RI_IQ1]:[RI_IQ3]])</f>
        <v>0</v>
      </c>
      <c r="O60">
        <f>IF(Table2[[#This Row],[SNAP_Average]]&gt;20%,1, IF(Table2[[#This Row],[SNAP_Average]]&lt;11%, 3, 2))</f>
        <v>2</v>
      </c>
      <c r="P60">
        <f>IF(Table2[[#This Row],[Poverty_Average]]&gt;20%,1, IF(Table2[[#This Row],[Poverty_Average]]&lt;10%, 3, 2))</f>
        <v>2</v>
      </c>
      <c r="Q60">
        <f>IF(Table2[[#This Row],[Full Time Employment_Average]]&lt;30%,1, IF(Table2[[#This Row],[Full Time Employment_Average]]&gt;50%, 3, 2))</f>
        <v>1</v>
      </c>
      <c r="R60" s="135">
        <f>AVERAGE(Table2[[#This Row],[FCI_SNAP]:[FCI_FullTimeEmployment]])</f>
        <v>1.6666666666666667</v>
      </c>
      <c r="S6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6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Row],[IQ2_Average]])*(3*0.02)/12,IF(D109&lt;=1.5,"NA")))</f>
        <v>48.627246550840702</v>
      </c>
      <c r="U6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121.56811637710177</v>
      </c>
    </row>
    <row r="61" spans="1:21" x14ac:dyDescent="0.25">
      <c r="A61" t="str">
        <f>Table1422[[#This Row],[Community]]</f>
        <v xml:space="preserve">Cohoe  </v>
      </c>
      <c r="C61" s="126">
        <f>Table1422[[#This Row],[IQ1_Average]]</f>
        <v>24269</v>
      </c>
      <c r="D61" s="126">
        <f>Table1422[[#This Row],[IQ2_Average]]</f>
        <v>53190</v>
      </c>
      <c r="E61" s="126">
        <f>Table1422[[#This Row],[IQ3_Average]]</f>
        <v>73981.25</v>
      </c>
      <c r="F61" s="128">
        <f>Table1422[[#This Row],[SNAP_Average]]</f>
        <v>9.9000000000000005E-2</v>
      </c>
      <c r="G61" s="127">
        <f>Table1422[[#This Row],[Poverty_Average]]</f>
        <v>9.5500000000000002E-2</v>
      </c>
      <c r="H61" s="127">
        <f>Table1422[[#This Row],[Full Time Employment_Average]]</f>
        <v>0.40399999999999997</v>
      </c>
      <c r="I61">
        <f>'Update Information Here'!AL65</f>
        <v>0</v>
      </c>
      <c r="J61">
        <f t="shared" si="0"/>
        <v>0</v>
      </c>
      <c r="K61" s="131">
        <f>Table2[[#This Row],[Annual Fees]]/Table2[[#This Row],[IQ1_Average]]</f>
        <v>0</v>
      </c>
      <c r="L61" s="131">
        <f>Table2[[#This Row],[Annual Fees]]/Table2[[#This Row],[IQ2_Average]]</f>
        <v>0</v>
      </c>
      <c r="M61" s="131">
        <f>Table2[[#This Row],[Annual Fees]]/Table2[[#This Row],[IQ3_Average]]</f>
        <v>0</v>
      </c>
      <c r="N61" s="133">
        <f>AVERAGE(Table2[[#This Row],[RI_IQ1]:[RI_IQ3]])</f>
        <v>0</v>
      </c>
      <c r="O61">
        <f>IF(Table2[[#This Row],[SNAP_Average]]&gt;20%,1, IF(Table2[[#This Row],[SNAP_Average]]&lt;11%, 3, 2))</f>
        <v>3</v>
      </c>
      <c r="P61">
        <f>IF(Table2[[#This Row],[Poverty_Average]]&gt;20%,1, IF(Table2[[#This Row],[Poverty_Average]]&lt;10%, 3, 2))</f>
        <v>3</v>
      </c>
      <c r="Q61">
        <f>IF(Table2[[#This Row],[Full Time Employment_Average]]&lt;30%,1, IF(Table2[[#This Row],[Full Time Employment_Average]]&gt;50%, 3, 2))</f>
        <v>2</v>
      </c>
      <c r="R61" s="135">
        <f>AVERAGE(Table2[[#This Row],[FCI_SNAP]:[FCI_FullTimeEmployment]])</f>
        <v>2.6666666666666665</v>
      </c>
      <c r="S6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6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Row],[IQ2_Average]])*(3*0.02)/12,IF(D110&lt;=1.5,"NA")))</f>
        <v>170.01645778612695</v>
      </c>
      <c r="U6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272.02633245780305</v>
      </c>
    </row>
    <row r="62" spans="1:21" x14ac:dyDescent="0.25">
      <c r="A62" t="str">
        <f>Table1422[[#This Row],[Community]]</f>
        <v xml:space="preserve">Cold Bay </v>
      </c>
      <c r="C62" s="126">
        <f>Table1422[[#This Row],[IQ1_Average]]</f>
        <v>45425</v>
      </c>
      <c r="D62" s="126">
        <f>Table1422[[#This Row],[IQ2_Average]]</f>
        <v>65308.25</v>
      </c>
      <c r="E62" s="126">
        <f>Table1422[[#This Row],[IQ3_Average]]</f>
        <v>90832</v>
      </c>
      <c r="F62" s="128">
        <f>Table1422[[#This Row],[SNAP_Average]]</f>
        <v>0.03</v>
      </c>
      <c r="G62" s="127">
        <f>Table1422[[#This Row],[Poverty_Average]]</f>
        <v>3.6749999999999998E-2</v>
      </c>
      <c r="H62" s="127">
        <f>Table1422[[#This Row],[Full Time Employment_Average]]</f>
        <v>0.77749999999999997</v>
      </c>
      <c r="I62">
        <f>'Update Information Here'!AL66</f>
        <v>0</v>
      </c>
      <c r="J62">
        <f t="shared" ref="J62:J125" si="1">I62*12</f>
        <v>0</v>
      </c>
      <c r="K62" s="131">
        <f>Table2[[#This Row],[Annual Fees]]/Table2[[#This Row],[IQ1_Average]]</f>
        <v>0</v>
      </c>
      <c r="L62" s="131">
        <f>Table2[[#This Row],[Annual Fees]]/Table2[[#This Row],[IQ2_Average]]</f>
        <v>0</v>
      </c>
      <c r="M62" s="131">
        <f>Table2[[#This Row],[Annual Fees]]/Table2[[#This Row],[IQ3_Average]]</f>
        <v>0</v>
      </c>
      <c r="N62" s="133">
        <f>AVERAGE(Table2[[#This Row],[RI_IQ1]:[RI_IQ3]])</f>
        <v>0</v>
      </c>
      <c r="O62">
        <f>IF(Table2[[#This Row],[SNAP_Average]]&gt;20%,1, IF(Table2[[#This Row],[SNAP_Average]]&lt;11%, 3, 2))</f>
        <v>3</v>
      </c>
      <c r="P62">
        <f>IF(Table2[[#This Row],[Poverty_Average]]&gt;20%,1, IF(Table2[[#This Row],[Poverty_Average]]&lt;10%, 3, 2))</f>
        <v>3</v>
      </c>
      <c r="Q62">
        <f>IF(Table2[[#This Row],[Full Time Employment_Average]]&lt;30%,1, IF(Table2[[#This Row],[Full Time Employment_Average]]&gt;50%, 3, 2))</f>
        <v>3</v>
      </c>
      <c r="R62" s="135">
        <f>AVERAGE(Table2[[#This Row],[FCI_SNAP]:[FCI_FullTimeEmployment]])</f>
        <v>3</v>
      </c>
      <c r="S6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6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Row],[IQ2_Average]])*(3*0.02)/12,IF(D111&lt;=1.5,"NA")))</f>
        <v>258.60831365140172</v>
      </c>
      <c r="U6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413.77330184224274</v>
      </c>
    </row>
    <row r="63" spans="1:21" x14ac:dyDescent="0.25">
      <c r="A63" t="str">
        <f>Table1422[[#This Row],[Community]]</f>
        <v xml:space="preserve">Coldfoot  </v>
      </c>
      <c r="C63" s="126">
        <f>Table1422[[#This Row],[IQ1_Average]]</f>
        <v>59667</v>
      </c>
      <c r="D63" s="126">
        <f>Table1422[[#This Row],[IQ2_Average]]</f>
        <v>76000</v>
      </c>
      <c r="E63" s="126">
        <f>Table1422[[#This Row],[IQ3_Average]]</f>
        <v>104750</v>
      </c>
      <c r="F63" s="128">
        <f>Table1422[[#This Row],[SNAP_Average]]</f>
        <v>0</v>
      </c>
      <c r="G63" s="127">
        <f>Table1422[[#This Row],[Poverty_Average]]</f>
        <v>0</v>
      </c>
      <c r="H63" s="127">
        <f>Table1422[[#This Row],[Full Time Employment_Average]]</f>
        <v>0.66925000000000001</v>
      </c>
      <c r="I63">
        <f>'Update Information Here'!AL67</f>
        <v>79.510000000000005</v>
      </c>
      <c r="J63">
        <f t="shared" si="1"/>
        <v>954.12000000000012</v>
      </c>
      <c r="K63" s="131">
        <f>Table2[[#This Row],[Annual Fees]]/Table2[[#This Row],[IQ1_Average]]</f>
        <v>1.5990748655035449E-2</v>
      </c>
      <c r="L63" s="131">
        <f>Table2[[#This Row],[Annual Fees]]/Table2[[#This Row],[IQ2_Average]]</f>
        <v>1.2554210526315791E-2</v>
      </c>
      <c r="M63" s="131">
        <f>Table2[[#This Row],[Annual Fees]]/Table2[[#This Row],[IQ3_Average]]</f>
        <v>9.1085441527446308E-3</v>
      </c>
      <c r="N63" s="133">
        <f>AVERAGE(Table2[[#This Row],[RI_IQ1]:[RI_IQ3]])</f>
        <v>1.2551167778031959E-2</v>
      </c>
      <c r="O63">
        <f>IF(Table2[[#This Row],[SNAP_Average]]&gt;20%,1, IF(Table2[[#This Row],[SNAP_Average]]&lt;11%, 3, 2))</f>
        <v>3</v>
      </c>
      <c r="P63">
        <f>IF(Table2[[#This Row],[Poverty_Average]]&gt;20%,1, IF(Table2[[#This Row],[Poverty_Average]]&lt;10%, 3, 2))</f>
        <v>3</v>
      </c>
      <c r="Q63">
        <f>IF(Table2[[#This Row],[Full Time Employment_Average]]&lt;30%,1, IF(Table2[[#This Row],[Full Time Employment_Average]]&gt;50%, 3, 2))</f>
        <v>3</v>
      </c>
      <c r="R63" s="135">
        <f>AVERAGE(Table2[[#This Row],[FCI_SNAP]:[FCI_FullTimeEmployment]])</f>
        <v>3</v>
      </c>
      <c r="S6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6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Row],[IQ2_Average]])*(3*0.02)/12,IF(D112&lt;=1.5,"NA")))</f>
        <v>316.74343537644637</v>
      </c>
      <c r="U6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506.7894966023141</v>
      </c>
    </row>
    <row r="64" spans="1:21" x14ac:dyDescent="0.25">
      <c r="A64" t="str">
        <f>Table1422[[#This Row],[Community]]</f>
        <v xml:space="preserve">College  </v>
      </c>
      <c r="C64" s="126">
        <f>Table1422[[#This Row],[IQ1_Average]]</f>
        <v>40125</v>
      </c>
      <c r="D64" s="126">
        <f>Table1422[[#This Row],[IQ2_Average]]</f>
        <v>65405</v>
      </c>
      <c r="E64" s="126">
        <f>Table1422[[#This Row],[IQ3_Average]]</f>
        <v>94949.333333333328</v>
      </c>
      <c r="F64" s="128">
        <f>Table1422[[#This Row],[SNAP_Average]]</f>
        <v>5.3666666666666661E-2</v>
      </c>
      <c r="G64" s="127">
        <f>Table1422[[#This Row],[Poverty_Average]]</f>
        <v>7.9000000000000001E-2</v>
      </c>
      <c r="H64" s="127">
        <f>Table1422[[#This Row],[Full Time Employment_Average]]</f>
        <v>0.66774999999999995</v>
      </c>
      <c r="I64">
        <f>'Update Information Here'!AL68</f>
        <v>0</v>
      </c>
      <c r="J64">
        <f t="shared" si="1"/>
        <v>0</v>
      </c>
      <c r="K64" s="131">
        <f>Table2[[#This Row],[Annual Fees]]/Table2[[#This Row],[IQ1_Average]]</f>
        <v>0</v>
      </c>
      <c r="L64" s="131">
        <f>Table2[[#This Row],[Annual Fees]]/Table2[[#This Row],[IQ2_Average]]</f>
        <v>0</v>
      </c>
      <c r="M64" s="131">
        <f>Table2[[#This Row],[Annual Fees]]/Table2[[#This Row],[IQ3_Average]]</f>
        <v>0</v>
      </c>
      <c r="N64" s="133">
        <f>AVERAGE(Table2[[#This Row],[RI_IQ1]:[RI_IQ3]])</f>
        <v>0</v>
      </c>
      <c r="O64">
        <f>IF(Table2[[#This Row],[SNAP_Average]]&gt;20%,1, IF(Table2[[#This Row],[SNAP_Average]]&lt;11%, 3, 2))</f>
        <v>3</v>
      </c>
      <c r="P64">
        <f>IF(Table2[[#This Row],[Poverty_Average]]&gt;20%,1, IF(Table2[[#This Row],[Poverty_Average]]&lt;10%, 3, 2))</f>
        <v>3</v>
      </c>
      <c r="Q64">
        <f>IF(Table2[[#This Row],[Full Time Employment_Average]]&lt;30%,1, IF(Table2[[#This Row],[Full Time Employment_Average]]&gt;50%, 3, 2))</f>
        <v>3</v>
      </c>
      <c r="R64" s="135">
        <f>AVERAGE(Table2[[#This Row],[FCI_SNAP]:[FCI_FullTimeEmployment]])</f>
        <v>3</v>
      </c>
      <c r="S6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6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Row],[IQ2_Average]])*(3*0.02)/12,IF(D113&lt;=1.5,"NA")))</f>
        <v>246.33744420125734</v>
      </c>
      <c r="U6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394.13991072201173</v>
      </c>
    </row>
    <row r="65" spans="1:21" x14ac:dyDescent="0.25">
      <c r="A65" t="str">
        <f>Table1422[[#This Row],[Community]]</f>
        <v xml:space="preserve">Cooper Landing  </v>
      </c>
      <c r="C65" s="126">
        <f>Table1422[[#This Row],[IQ1_Average]]</f>
        <v>39405</v>
      </c>
      <c r="D65" s="126">
        <f>Table1422[[#This Row],[IQ2_Average]]</f>
        <v>64830.75</v>
      </c>
      <c r="E65" s="126">
        <f>Table1422[[#This Row],[IQ3_Average]]</f>
        <v>87035</v>
      </c>
      <c r="F65" s="128">
        <f>Table1422[[#This Row],[SNAP_Average]]</f>
        <v>6.8750000000000006E-2</v>
      </c>
      <c r="G65" s="127">
        <f>Table1422[[#This Row],[Poverty_Average]]</f>
        <v>9.4500000000000001E-2</v>
      </c>
      <c r="H65" s="127">
        <f>Table1422[[#This Row],[Full Time Employment_Average]]</f>
        <v>0.44724999999999993</v>
      </c>
      <c r="I65">
        <f>'Update Information Here'!AL69</f>
        <v>66.400000000000006</v>
      </c>
      <c r="J65">
        <f t="shared" si="1"/>
        <v>796.80000000000007</v>
      </c>
      <c r="K65" s="131">
        <f>Table2[[#This Row],[Annual Fees]]/Table2[[#This Row],[IQ1_Average]]</f>
        <v>2.0220784164446139E-2</v>
      </c>
      <c r="L65" s="131">
        <f>Table2[[#This Row],[Annual Fees]]/Table2[[#This Row],[IQ2_Average]]</f>
        <v>1.2290464015918373E-2</v>
      </c>
      <c r="M65" s="131">
        <f>Table2[[#This Row],[Annual Fees]]/Table2[[#This Row],[IQ3_Average]]</f>
        <v>9.1549376687539499E-3</v>
      </c>
      <c r="N65" s="133">
        <f>AVERAGE(Table2[[#This Row],[RI_IQ1]:[RI_IQ3]])</f>
        <v>1.3888728616372822E-2</v>
      </c>
      <c r="O65">
        <f>IF(Table2[[#This Row],[SNAP_Average]]&gt;20%,1, IF(Table2[[#This Row],[SNAP_Average]]&lt;11%, 3, 2))</f>
        <v>3</v>
      </c>
      <c r="P65">
        <f>IF(Table2[[#This Row],[Poverty_Average]]&gt;20%,1, IF(Table2[[#This Row],[Poverty_Average]]&lt;10%, 3, 2))</f>
        <v>3</v>
      </c>
      <c r="Q65">
        <f>IF(Table2[[#This Row],[Full Time Employment_Average]]&lt;30%,1, IF(Table2[[#This Row],[Full Time Employment_Average]]&gt;50%, 3, 2))</f>
        <v>2</v>
      </c>
      <c r="R65" s="135">
        <f>AVERAGE(Table2[[#This Row],[FCI_SNAP]:[FCI_FullTimeEmployment]])</f>
        <v>2.6666666666666665</v>
      </c>
      <c r="S6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6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Row],[IQ2_Average]])*(3*0.02)/12,IF(D114&lt;=1.5,"NA")))</f>
        <v>239.04275846287305</v>
      </c>
      <c r="U6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382.46841354059683</v>
      </c>
    </row>
    <row r="66" spans="1:21" x14ac:dyDescent="0.25">
      <c r="A66" t="str">
        <f>Table1422[[#This Row],[Community]]</f>
        <v xml:space="preserve">Copper Center  </v>
      </c>
      <c r="B66" t="s">
        <v>497</v>
      </c>
      <c r="C66" s="126">
        <f>Table1422[[#This Row],[IQ1_Average]]</f>
        <v>16606.25</v>
      </c>
      <c r="D66" s="126">
        <f>Table1422[[#This Row],[IQ2_Average]]</f>
        <v>36987.75</v>
      </c>
      <c r="E66" s="126">
        <f>Table1422[[#This Row],[IQ3_Average]]</f>
        <v>61492.75</v>
      </c>
      <c r="F66" s="128">
        <f>Table1422[[#This Row],[SNAP_Average]]</f>
        <v>0.18374999999999997</v>
      </c>
      <c r="G66" s="127">
        <f>Table1422[[#This Row],[Poverty_Average]]</f>
        <v>0.17274999999999999</v>
      </c>
      <c r="H66" s="127">
        <f>Table1422[[#This Row],[Full Time Employment_Average]]</f>
        <v>0.3725</v>
      </c>
      <c r="I66">
        <f>'Update Information Here'!AL70</f>
        <v>0</v>
      </c>
      <c r="J66">
        <f t="shared" si="1"/>
        <v>0</v>
      </c>
      <c r="K66" s="131">
        <f>Table2[[#This Row],[Annual Fees]]/Table2[[#This Row],[IQ1_Average]]</f>
        <v>0</v>
      </c>
      <c r="L66" s="131">
        <f>Table2[[#This Row],[Annual Fees]]/Table2[[#This Row],[IQ2_Average]]</f>
        <v>0</v>
      </c>
      <c r="M66" s="131">
        <f>Table2[[#This Row],[Annual Fees]]/Table2[[#This Row],[IQ3_Average]]</f>
        <v>0</v>
      </c>
      <c r="N66" s="133">
        <f>AVERAGE(Table2[[#This Row],[RI_IQ1]:[RI_IQ3]])</f>
        <v>0</v>
      </c>
      <c r="O66">
        <f>IF(Table2[[#This Row],[SNAP_Average]]&gt;20%,1, IF(Table2[[#This Row],[SNAP_Average]]&lt;11%, 3, 2))</f>
        <v>2</v>
      </c>
      <c r="P66">
        <f>IF(Table2[[#This Row],[Poverty_Average]]&gt;20%,1, IF(Table2[[#This Row],[Poverty_Average]]&lt;10%, 3, 2))</f>
        <v>2</v>
      </c>
      <c r="Q66">
        <f>IF(Table2[[#This Row],[Full Time Employment_Average]]&lt;30%,1, IF(Table2[[#This Row],[Full Time Employment_Average]]&gt;50%, 3, 2))</f>
        <v>2</v>
      </c>
      <c r="R66" s="135">
        <f>AVERAGE(Table2[[#This Row],[FCI_SNAP]:[FCI_FullTimeEmployment]])</f>
        <v>2</v>
      </c>
      <c r="S6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6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Row],[IQ2_Average]])*(3*0.02)/12,IF(D115&lt;=1.5,"NA")))</f>
        <v>48.301548914653665</v>
      </c>
      <c r="U6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120.75387228663419</v>
      </c>
    </row>
    <row r="67" spans="1:21" x14ac:dyDescent="0.25">
      <c r="A67" t="str">
        <f>Table1422[[#This Row],[Community]]</f>
        <v xml:space="preserve">Cordova </v>
      </c>
      <c r="C67" s="126">
        <f>Table1422[[#This Row],[IQ1_Average]]</f>
        <v>47543.75</v>
      </c>
      <c r="D67" s="126">
        <f>Table1422[[#This Row],[IQ2_Average]]</f>
        <v>68427.25</v>
      </c>
      <c r="E67" s="126">
        <f>Table1422[[#This Row],[IQ3_Average]]</f>
        <v>98044.75</v>
      </c>
      <c r="F67" s="128">
        <f>Table1422[[#This Row],[SNAP_Average]]</f>
        <v>7.325000000000001E-2</v>
      </c>
      <c r="G67" s="127">
        <f>Table1422[[#This Row],[Poverty_Average]]</f>
        <v>8.0750000000000002E-2</v>
      </c>
      <c r="H67" s="127">
        <f>Table1422[[#This Row],[Full Time Employment_Average]]</f>
        <v>0.4355</v>
      </c>
      <c r="I67">
        <f>'Update Information Here'!AL71</f>
        <v>0</v>
      </c>
      <c r="J67">
        <f t="shared" si="1"/>
        <v>0</v>
      </c>
      <c r="K67" s="131">
        <f>Table2[[#This Row],[Annual Fees]]/Table2[[#This Row],[IQ1_Average]]</f>
        <v>0</v>
      </c>
      <c r="L67" s="131">
        <f>Table2[[#This Row],[Annual Fees]]/Table2[[#This Row],[IQ2_Average]]</f>
        <v>0</v>
      </c>
      <c r="M67" s="131">
        <f>Table2[[#This Row],[Annual Fees]]/Table2[[#This Row],[IQ3_Average]]</f>
        <v>0</v>
      </c>
      <c r="N67" s="133">
        <f>AVERAGE(Table2[[#This Row],[RI_IQ1]:[RI_IQ3]])</f>
        <v>0</v>
      </c>
      <c r="O67">
        <f>IF(Table2[[#This Row],[SNAP_Average]]&gt;20%,1, IF(Table2[[#This Row],[SNAP_Average]]&lt;11%, 3, 2))</f>
        <v>3</v>
      </c>
      <c r="P67">
        <f>IF(Table2[[#This Row],[Poverty_Average]]&gt;20%,1, IF(Table2[[#This Row],[Poverty_Average]]&lt;10%, 3, 2))</f>
        <v>3</v>
      </c>
      <c r="Q67">
        <f>IF(Table2[[#This Row],[Full Time Employment_Average]]&lt;30%,1, IF(Table2[[#This Row],[Full Time Employment_Average]]&gt;50%, 3, 2))</f>
        <v>2</v>
      </c>
      <c r="R67" s="135">
        <f>AVERAGE(Table2[[#This Row],[FCI_SNAP]:[FCI_FullTimeEmployment]])</f>
        <v>2.6666666666666665</v>
      </c>
      <c r="S6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6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Row],[IQ2_Average]])*(3*0.02)/12,IF(D116&lt;=1.5,"NA")))</f>
        <v>272.64749705063497</v>
      </c>
      <c r="U6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436.2359952810159</v>
      </c>
    </row>
    <row r="68" spans="1:21" x14ac:dyDescent="0.25">
      <c r="A68" t="str">
        <f>Table1422[[#This Row],[Community]]</f>
        <v xml:space="preserve">Covenant Life  </v>
      </c>
      <c r="C68" s="126">
        <f>Table1422[[#This Row],[IQ1_Average]]</f>
        <v>40241.333333333336</v>
      </c>
      <c r="D68" s="126">
        <f>Table1422[[#This Row],[IQ2_Average]]</f>
        <v>50372</v>
      </c>
      <c r="E68" s="126">
        <f>Table1422[[#This Row],[IQ3_Average]]</f>
        <v>59493</v>
      </c>
      <c r="F68" s="128">
        <f>Table1422[[#This Row],[SNAP_Average]]</f>
        <v>1.7499999999999998E-3</v>
      </c>
      <c r="G68" s="127">
        <f>Table1422[[#This Row],[Poverty_Average]]</f>
        <v>5.7499999999999999E-3</v>
      </c>
      <c r="H68" s="127">
        <f>Table1422[[#This Row],[Full Time Employment_Average]]</f>
        <v>0</v>
      </c>
      <c r="I68">
        <f>'Update Information Here'!AL72</f>
        <v>35.700000000000003</v>
      </c>
      <c r="J68">
        <f t="shared" si="1"/>
        <v>428.40000000000003</v>
      </c>
      <c r="K68" s="131">
        <f>Table2[[#This Row],[Annual Fees]]/Table2[[#This Row],[IQ1_Average]]</f>
        <v>1.0645770517875484E-2</v>
      </c>
      <c r="L68" s="131">
        <f>Table2[[#This Row],[Annual Fees]]/Table2[[#This Row],[IQ2_Average]]</f>
        <v>8.5047248471372995E-3</v>
      </c>
      <c r="M68" s="131">
        <f>Table2[[#This Row],[Annual Fees]]/Table2[[#This Row],[IQ3_Average]]</f>
        <v>7.2008471584892346E-3</v>
      </c>
      <c r="N68" s="133">
        <f>AVERAGE(Table2[[#This Row],[RI_IQ1]:[RI_IQ3]])</f>
        <v>8.7837808411673404E-3</v>
      </c>
      <c r="O68">
        <f>IF(Table2[[#This Row],[SNAP_Average]]&gt;20%,1, IF(Table2[[#This Row],[SNAP_Average]]&lt;11%, 3, 2))</f>
        <v>3</v>
      </c>
      <c r="P68">
        <f>IF(Table2[[#This Row],[Poverty_Average]]&gt;20%,1, IF(Table2[[#This Row],[Poverty_Average]]&lt;10%, 3, 2))</f>
        <v>3</v>
      </c>
      <c r="Q68">
        <f>IF(Table2[[#This Row],[Full Time Employment_Average]]&lt;30%,1, IF(Table2[[#This Row],[Full Time Employment_Average]]&gt;50%, 3, 2))</f>
        <v>1</v>
      </c>
      <c r="R68" s="135">
        <f>AVERAGE(Table2[[#This Row],[FCI_SNAP]:[FCI_FullTimeEmployment]])</f>
        <v>2.3333333333333335</v>
      </c>
      <c r="S6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6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Row],[IQ2_Average]])*(3*0.02)/12,IF(D117&lt;=1.5,"NA")))</f>
        <v>81.286181077476826</v>
      </c>
      <c r="U6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203.2154526936921</v>
      </c>
    </row>
    <row r="69" spans="1:21" x14ac:dyDescent="0.25">
      <c r="A69" t="str">
        <f>Table1422[[#This Row],[Community]]</f>
        <v xml:space="preserve">Craig </v>
      </c>
      <c r="C69" s="126">
        <f>Table1422[[#This Row],[IQ1_Average]]</f>
        <v>27971</v>
      </c>
      <c r="D69" s="126">
        <f>Table1422[[#This Row],[IQ2_Average]]</f>
        <v>50700.333333333336</v>
      </c>
      <c r="E69" s="126">
        <f>Table1422[[#This Row],[IQ3_Average]]</f>
        <v>80126</v>
      </c>
      <c r="F69" s="128">
        <f>Table1422[[#This Row],[SNAP_Average]]</f>
        <v>9.9000000000000005E-2</v>
      </c>
      <c r="G69" s="127">
        <f>Table1422[[#This Row],[Poverty_Average]]</f>
        <v>9.0499999999999997E-2</v>
      </c>
      <c r="H69" s="127">
        <f>Table1422[[#This Row],[Full Time Employment_Average]]</f>
        <v>0.44500000000000001</v>
      </c>
      <c r="I69">
        <f>'Update Information Here'!AL73</f>
        <v>0</v>
      </c>
      <c r="J69">
        <f t="shared" si="1"/>
        <v>0</v>
      </c>
      <c r="K69" s="131">
        <f>Table2[[#This Row],[Annual Fees]]/Table2[[#This Row],[IQ1_Average]]</f>
        <v>0</v>
      </c>
      <c r="L69" s="131">
        <f>Table2[[#This Row],[Annual Fees]]/Table2[[#This Row],[IQ2_Average]]</f>
        <v>0</v>
      </c>
      <c r="M69" s="131">
        <f>Table2[[#This Row],[Annual Fees]]/Table2[[#This Row],[IQ3_Average]]</f>
        <v>0</v>
      </c>
      <c r="N69" s="133">
        <f>AVERAGE(Table2[[#This Row],[RI_IQ1]:[RI_IQ3]])</f>
        <v>0</v>
      </c>
      <c r="O69">
        <f>IF(Table2[[#This Row],[SNAP_Average]]&gt;20%,1, IF(Table2[[#This Row],[SNAP_Average]]&lt;11%, 3, 2))</f>
        <v>3</v>
      </c>
      <c r="P69">
        <f>IF(Table2[[#This Row],[Poverty_Average]]&gt;20%,1, IF(Table2[[#This Row],[Poverty_Average]]&lt;10%, 3, 2))</f>
        <v>3</v>
      </c>
      <c r="Q69">
        <f>IF(Table2[[#This Row],[Full Time Employment_Average]]&lt;30%,1, IF(Table2[[#This Row],[Full Time Employment_Average]]&gt;50%, 3, 2))</f>
        <v>2</v>
      </c>
      <c r="R69" s="135">
        <f>AVERAGE(Table2[[#This Row],[FCI_SNAP]:[FCI_FullTimeEmployment]])</f>
        <v>2.6666666666666665</v>
      </c>
      <c r="S6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6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Row],[IQ2_Average]])*(3*0.02)/12,IF(D118&lt;=1.5,"NA")))</f>
        <v>183.94419268658012</v>
      </c>
      <c r="U6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294.31070829852814</v>
      </c>
    </row>
    <row r="70" spans="1:21" x14ac:dyDescent="0.25">
      <c r="A70" t="str">
        <f>Table1422[[#This Row],[Community]]</f>
        <v xml:space="preserve">Crooked Creek  </v>
      </c>
      <c r="C70" s="126">
        <f>Table1422[[#This Row],[IQ1_Average]]</f>
        <v>17178.666666666668</v>
      </c>
      <c r="D70" s="126">
        <f>Table1422[[#This Row],[IQ2_Average]]</f>
        <v>34402.666666666664</v>
      </c>
      <c r="E70" s="126">
        <f>Table1422[[#This Row],[IQ3_Average]]</f>
        <v>64583.333333333336</v>
      </c>
      <c r="F70" s="128">
        <f>Table1422[[#This Row],[SNAP_Average]]</f>
        <v>0.40700000000000003</v>
      </c>
      <c r="G70" s="127">
        <f>Table1422[[#This Row],[Poverty_Average]]</f>
        <v>0.34675</v>
      </c>
      <c r="H70" s="127">
        <f>Table1422[[#This Row],[Full Time Employment_Average]]</f>
        <v>0.16649999999999998</v>
      </c>
      <c r="I70">
        <f>'Update Information Here'!AL74</f>
        <v>0</v>
      </c>
      <c r="J70">
        <f t="shared" si="1"/>
        <v>0</v>
      </c>
      <c r="K70" s="131">
        <f>Table2[[#This Row],[Annual Fees]]/Table2[[#This Row],[IQ1_Average]]</f>
        <v>0</v>
      </c>
      <c r="L70" s="131">
        <f>Table2[[#This Row],[Annual Fees]]/Table2[[#This Row],[IQ2_Average]]</f>
        <v>0</v>
      </c>
      <c r="M70" s="131">
        <f>Table2[[#This Row],[Annual Fees]]/Table2[[#This Row],[IQ3_Average]]</f>
        <v>0</v>
      </c>
      <c r="N70" s="133">
        <f>AVERAGE(Table2[[#This Row],[RI_IQ1]:[RI_IQ3]])</f>
        <v>0</v>
      </c>
      <c r="O70">
        <f>IF(Table2[[#This Row],[SNAP_Average]]&gt;20%,1, IF(Table2[[#This Row],[SNAP_Average]]&lt;11%, 3, 2))</f>
        <v>1</v>
      </c>
      <c r="P70">
        <f>IF(Table2[[#This Row],[Poverty_Average]]&gt;20%,1, IF(Table2[[#This Row],[Poverty_Average]]&lt;10%, 3, 2))</f>
        <v>1</v>
      </c>
      <c r="Q70">
        <f>IF(Table2[[#This Row],[Full Time Employment_Average]]&lt;30%,1, IF(Table2[[#This Row],[Full Time Employment_Average]]&gt;50%, 3, 2))</f>
        <v>1</v>
      </c>
      <c r="R70" s="135">
        <f>AVERAGE(Table2[[#This Row],[FCI_SNAP]:[FCI_FullTimeEmployment]])</f>
        <v>1</v>
      </c>
      <c r="S7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7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Row],[IQ2_Average]])*(3*0.02)/12,IF(D119&lt;=1.5,"NA")))</f>
        <v>0</v>
      </c>
      <c r="U7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48.655587440475557</v>
      </c>
    </row>
    <row r="71" spans="1:21" x14ac:dyDescent="0.25">
      <c r="A71" t="str">
        <f>Table1422[[#This Row],[Community]]</f>
        <v xml:space="preserve">Crown Point  </v>
      </c>
      <c r="C71" s="126">
        <f>Table1422[[#This Row],[IQ1_Average]]</f>
        <v>27600</v>
      </c>
      <c r="D71" s="126">
        <f>Table1422[[#This Row],[IQ2_Average]]</f>
        <v>44382.333333333336</v>
      </c>
      <c r="E71" s="126">
        <f>Table1422[[#This Row],[IQ3_Average]]</f>
        <v>50663</v>
      </c>
      <c r="F71" s="128">
        <f>Table1422[[#This Row],[SNAP_Average]]</f>
        <v>0.12125</v>
      </c>
      <c r="G71" s="127">
        <f>Table1422[[#This Row],[Poverty_Average]]</f>
        <v>0.11375</v>
      </c>
      <c r="H71" s="127">
        <f>Table1422[[#This Row],[Full Time Employment_Average]]</f>
        <v>0.28400000000000003</v>
      </c>
      <c r="I71">
        <f>'Update Information Here'!AL75</f>
        <v>0</v>
      </c>
      <c r="J71">
        <f t="shared" si="1"/>
        <v>0</v>
      </c>
      <c r="K71" s="131">
        <f>Table2[[#This Row],[Annual Fees]]/Table2[[#This Row],[IQ1_Average]]</f>
        <v>0</v>
      </c>
      <c r="L71" s="131">
        <f>Table2[[#This Row],[Annual Fees]]/Table2[[#This Row],[IQ2_Average]]</f>
        <v>0</v>
      </c>
      <c r="M71" s="131">
        <f>Table2[[#This Row],[Annual Fees]]/Table2[[#This Row],[IQ3_Average]]</f>
        <v>0</v>
      </c>
      <c r="N71" s="133">
        <f>AVERAGE(Table2[[#This Row],[RI_IQ1]:[RI_IQ3]])</f>
        <v>0</v>
      </c>
      <c r="O71">
        <f>IF(Table2[[#This Row],[SNAP_Average]]&gt;20%,1, IF(Table2[[#This Row],[SNAP_Average]]&lt;11%, 3, 2))</f>
        <v>2</v>
      </c>
      <c r="P71">
        <f>IF(Table2[[#This Row],[Poverty_Average]]&gt;20%,1, IF(Table2[[#This Row],[Poverty_Average]]&lt;10%, 3, 2))</f>
        <v>2</v>
      </c>
      <c r="Q71">
        <f>IF(Table2[[#This Row],[Full Time Employment_Average]]&lt;30%,1, IF(Table2[[#This Row],[Full Time Employment_Average]]&gt;50%, 3, 2))</f>
        <v>1</v>
      </c>
      <c r="R71" s="135">
        <f>AVERAGE(Table2[[#This Row],[FCI_SNAP]:[FCI_FullTimeEmployment]])</f>
        <v>1.6666666666666667</v>
      </c>
      <c r="S7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7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Row],[IQ2_Average]])*(3*0.02)/12,IF(D120&lt;=1.5,"NA")))</f>
        <v>63.692934958429468</v>
      </c>
      <c r="U7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159.23233739607369</v>
      </c>
    </row>
    <row r="72" spans="1:21" x14ac:dyDescent="0.25">
      <c r="A72" t="str">
        <f>Table1422[[#This Row],[Community]]</f>
        <v xml:space="preserve">Deering </v>
      </c>
      <c r="C72" s="126">
        <f>Table1422[[#This Row],[IQ1_Average]]</f>
        <v>34720.5</v>
      </c>
      <c r="D72" s="126">
        <f>Table1422[[#This Row],[IQ2_Average]]</f>
        <v>44013.5</v>
      </c>
      <c r="E72" s="126">
        <f>Table1422[[#This Row],[IQ3_Average]]</f>
        <v>52528.75</v>
      </c>
      <c r="F72" s="128">
        <f>Table1422[[#This Row],[SNAP_Average]]</f>
        <v>0.193</v>
      </c>
      <c r="G72" s="127">
        <f>Table1422[[#This Row],[Poverty_Average]]</f>
        <v>9.325E-2</v>
      </c>
      <c r="H72" s="127">
        <f>Table1422[[#This Row],[Full Time Employment_Average]]</f>
        <v>0.29333333333333328</v>
      </c>
      <c r="I72">
        <f>'Update Information Here'!AL76</f>
        <v>0</v>
      </c>
      <c r="J72">
        <f t="shared" si="1"/>
        <v>0</v>
      </c>
      <c r="K72" s="131">
        <f>Table2[[#This Row],[Annual Fees]]/Table2[[#This Row],[IQ1_Average]]</f>
        <v>0</v>
      </c>
      <c r="L72" s="131">
        <f>Table2[[#This Row],[Annual Fees]]/Table2[[#This Row],[IQ2_Average]]</f>
        <v>0</v>
      </c>
      <c r="M72" s="131">
        <f>Table2[[#This Row],[Annual Fees]]/Table2[[#This Row],[IQ3_Average]]</f>
        <v>0</v>
      </c>
      <c r="N72" s="133">
        <f>AVERAGE(Table2[[#This Row],[RI_IQ1]:[RI_IQ3]])</f>
        <v>0</v>
      </c>
      <c r="O72">
        <f>IF(Table2[[#This Row],[SNAP_Average]]&gt;20%,1, IF(Table2[[#This Row],[SNAP_Average]]&lt;11%, 3, 2))</f>
        <v>2</v>
      </c>
      <c r="P72">
        <f>IF(Table2[[#This Row],[Poverty_Average]]&gt;20%,1, IF(Table2[[#This Row],[Poverty_Average]]&lt;10%, 3, 2))</f>
        <v>3</v>
      </c>
      <c r="Q72">
        <f>IF(Table2[[#This Row],[Full Time Employment_Average]]&lt;30%,1, IF(Table2[[#This Row],[Full Time Employment_Average]]&gt;50%, 3, 2))</f>
        <v>1</v>
      </c>
      <c r="R72" s="135">
        <f>AVERAGE(Table2[[#This Row],[FCI_SNAP]:[FCI_FullTimeEmployment]])</f>
        <v>2</v>
      </c>
      <c r="S7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7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Row],[IQ2_Average]])*(3*0.02)/12,IF(D121&lt;=1.5,"NA")))</f>
        <v>70.862758426517175</v>
      </c>
      <c r="U7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177.156896066293</v>
      </c>
    </row>
    <row r="73" spans="1:21" x14ac:dyDescent="0.25">
      <c r="A73" t="str">
        <f>Table1422[[#This Row],[Community]]</f>
        <v xml:space="preserve">Delta Junction </v>
      </c>
      <c r="C73" s="126">
        <f>Table1422[[#This Row],[IQ1_Average]]</f>
        <v>34645</v>
      </c>
      <c r="D73" s="126">
        <f>Table1422[[#This Row],[IQ2_Average]]</f>
        <v>55360.75</v>
      </c>
      <c r="E73" s="126">
        <f>Table1422[[#This Row],[IQ3_Average]]</f>
        <v>75753.5</v>
      </c>
      <c r="F73" s="128">
        <f>Table1422[[#This Row],[SNAP_Average]]</f>
        <v>0.11574999999999999</v>
      </c>
      <c r="G73" s="127">
        <f>Table1422[[#This Row],[Poverty_Average]]</f>
        <v>0.10675000000000001</v>
      </c>
      <c r="H73" s="127">
        <f>Table1422[[#This Row],[Full Time Employment_Average]]</f>
        <v>0.61233333333333329</v>
      </c>
      <c r="I73">
        <f>'Update Information Here'!AL77</f>
        <v>0</v>
      </c>
      <c r="J73">
        <f t="shared" si="1"/>
        <v>0</v>
      </c>
      <c r="K73" s="131">
        <f>Table2[[#This Row],[Annual Fees]]/Table2[[#This Row],[IQ1_Average]]</f>
        <v>0</v>
      </c>
      <c r="L73" s="131">
        <f>Table2[[#This Row],[Annual Fees]]/Table2[[#This Row],[IQ2_Average]]</f>
        <v>0</v>
      </c>
      <c r="M73" s="131">
        <f>Table2[[#This Row],[Annual Fees]]/Table2[[#This Row],[IQ3_Average]]</f>
        <v>0</v>
      </c>
      <c r="N73" s="133">
        <f>AVERAGE(Table2[[#This Row],[RI_IQ1]:[RI_IQ3]])</f>
        <v>0</v>
      </c>
      <c r="O73">
        <f>IF(Table2[[#This Row],[SNAP_Average]]&gt;20%,1, IF(Table2[[#This Row],[SNAP_Average]]&lt;11%, 3, 2))</f>
        <v>2</v>
      </c>
      <c r="P73">
        <f>IF(Table2[[#This Row],[Poverty_Average]]&gt;20%,1, IF(Table2[[#This Row],[Poverty_Average]]&lt;10%, 3, 2))</f>
        <v>2</v>
      </c>
      <c r="Q73">
        <f>IF(Table2[[#This Row],[Full Time Employment_Average]]&lt;30%,1, IF(Table2[[#This Row],[Full Time Employment_Average]]&gt;50%, 3, 2))</f>
        <v>3</v>
      </c>
      <c r="R73" s="135">
        <f>AVERAGE(Table2[[#This Row],[FCI_SNAP]:[FCI_FullTimeEmployment]])</f>
        <v>2.3333333333333335</v>
      </c>
      <c r="S7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7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Row],[IQ2_Average]])*(3*0.02)/12,IF(D122&lt;=1.5,"NA")))</f>
        <v>83.155597578914481</v>
      </c>
      <c r="U7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207.8889939472862</v>
      </c>
    </row>
    <row r="74" spans="1:21" x14ac:dyDescent="0.25">
      <c r="A74" t="str">
        <f>Table1422[[#This Row],[Community]]</f>
        <v xml:space="preserve">Deltana  </v>
      </c>
      <c r="B74" t="s">
        <v>497</v>
      </c>
      <c r="C74" s="126">
        <f>Table1422[[#This Row],[IQ1_Average]]</f>
        <v>34673.25</v>
      </c>
      <c r="D74" s="126">
        <f>Table1422[[#This Row],[IQ2_Average]]</f>
        <v>63702.5</v>
      </c>
      <c r="E74" s="126">
        <f>Table1422[[#This Row],[IQ3_Average]]</f>
        <v>87999.25</v>
      </c>
      <c r="F74" s="128">
        <f>Table1422[[#This Row],[SNAP_Average]]</f>
        <v>9.2999999999999999E-2</v>
      </c>
      <c r="G74" s="127">
        <f>Table1422[[#This Row],[Poverty_Average]]</f>
        <v>7.1250000000000008E-2</v>
      </c>
      <c r="H74" s="127">
        <f>Table1422[[#This Row],[Full Time Employment_Average]]</f>
        <v>0.57033333333333336</v>
      </c>
      <c r="I74">
        <f>'Update Information Here'!AL78</f>
        <v>0</v>
      </c>
      <c r="J74">
        <f t="shared" si="1"/>
        <v>0</v>
      </c>
      <c r="K74" s="131">
        <f>Table2[[#This Row],[Annual Fees]]/Table2[[#This Row],[IQ1_Average]]</f>
        <v>0</v>
      </c>
      <c r="L74" s="131">
        <f>Table2[[#This Row],[Annual Fees]]/Table2[[#This Row],[IQ2_Average]]</f>
        <v>0</v>
      </c>
      <c r="M74" s="131">
        <f>Table2[[#This Row],[Annual Fees]]/Table2[[#This Row],[IQ3_Average]]</f>
        <v>0</v>
      </c>
      <c r="N74" s="133">
        <f>AVERAGE(Table2[[#This Row],[RI_IQ1]:[RI_IQ3]])</f>
        <v>0</v>
      </c>
      <c r="O74">
        <f>IF(Table2[[#This Row],[SNAP_Average]]&gt;20%,1, IF(Table2[[#This Row],[SNAP_Average]]&lt;11%, 3, 2))</f>
        <v>3</v>
      </c>
      <c r="P74">
        <f>IF(Table2[[#This Row],[Poverty_Average]]&gt;20%,1, IF(Table2[[#This Row],[Poverty_Average]]&lt;10%, 3, 2))</f>
        <v>3</v>
      </c>
      <c r="Q74">
        <f>IF(Table2[[#This Row],[Full Time Employment_Average]]&lt;30%,1, IF(Table2[[#This Row],[Full Time Employment_Average]]&gt;50%, 3, 2))</f>
        <v>3</v>
      </c>
      <c r="R74" s="135">
        <f>AVERAGE(Table2[[#This Row],[FCI_SNAP]:[FCI_FullTimeEmployment]])</f>
        <v>3</v>
      </c>
      <c r="S7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7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Row],[IQ2_Average]])*(3*0.02)/12,IF(D123&lt;=1.5,"NA")))</f>
        <v>223.60407096694863</v>
      </c>
      <c r="U7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357.76651354711777</v>
      </c>
    </row>
    <row r="75" spans="1:21" x14ac:dyDescent="0.25">
      <c r="A75" t="str">
        <f>Table1422[[#This Row],[Community]]</f>
        <v xml:space="preserve">Denali Park  </v>
      </c>
      <c r="C75" s="126">
        <f>Table1422[[#This Row],[IQ1_Average]]</f>
        <v>35059.25</v>
      </c>
      <c r="D75" s="126">
        <f>Table1422[[#This Row],[IQ2_Average]]</f>
        <v>57937.5</v>
      </c>
      <c r="E75" s="126">
        <f>Table1422[[#This Row],[IQ3_Average]]</f>
        <v>88306</v>
      </c>
      <c r="F75" s="128">
        <f>Table1422[[#This Row],[SNAP_Average]]</f>
        <v>3.6750000000000005E-2</v>
      </c>
      <c r="G75" s="127">
        <f>Table1422[[#This Row],[Poverty_Average]]</f>
        <v>6.6250000000000003E-2</v>
      </c>
      <c r="H75" s="127">
        <f>Table1422[[#This Row],[Full Time Employment_Average]]</f>
        <v>0.57374999999999998</v>
      </c>
      <c r="I75">
        <f>'Update Information Here'!AL79</f>
        <v>0</v>
      </c>
      <c r="J75">
        <f t="shared" si="1"/>
        <v>0</v>
      </c>
      <c r="K75" s="131">
        <f>Table2[[#This Row],[Annual Fees]]/Table2[[#This Row],[IQ1_Average]]</f>
        <v>0</v>
      </c>
      <c r="L75" s="131">
        <f>Table2[[#This Row],[Annual Fees]]/Table2[[#This Row],[IQ2_Average]]</f>
        <v>0</v>
      </c>
      <c r="M75" s="131">
        <f>Table2[[#This Row],[Annual Fees]]/Table2[[#This Row],[IQ3_Average]]</f>
        <v>0</v>
      </c>
      <c r="N75" s="133">
        <f>AVERAGE(Table2[[#This Row],[RI_IQ1]:[RI_IQ3]])</f>
        <v>0</v>
      </c>
      <c r="O75">
        <f>IF(Table2[[#This Row],[SNAP_Average]]&gt;20%,1, IF(Table2[[#This Row],[SNAP_Average]]&lt;11%, 3, 2))</f>
        <v>3</v>
      </c>
      <c r="P75">
        <f>IF(Table2[[#This Row],[Poverty_Average]]&gt;20%,1, IF(Table2[[#This Row],[Poverty_Average]]&lt;10%, 3, 2))</f>
        <v>3</v>
      </c>
      <c r="Q75">
        <f>IF(Table2[[#This Row],[Full Time Employment_Average]]&lt;30%,1, IF(Table2[[#This Row],[Full Time Employment_Average]]&gt;50%, 3, 2))</f>
        <v>3</v>
      </c>
      <c r="R75" s="135">
        <f>AVERAGE(Table2[[#This Row],[FCI_SNAP]:[FCI_FullTimeEmployment]])</f>
        <v>3</v>
      </c>
      <c r="S7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7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Row],[IQ2_Average]])*(3*0.02)/12,IF(D124&lt;=1.5,"NA")))</f>
        <v>218.88589447479481</v>
      </c>
      <c r="U7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350.21743115967166</v>
      </c>
    </row>
    <row r="76" spans="1:21" x14ac:dyDescent="0.25">
      <c r="A76" t="str">
        <f>Table1422[[#This Row],[Community]]</f>
        <v xml:space="preserve">Diamond Ridge  </v>
      </c>
      <c r="C76" s="126">
        <f>Table1422[[#This Row],[IQ1_Average]]</f>
        <v>35056</v>
      </c>
      <c r="D76" s="126">
        <f>Table1422[[#This Row],[IQ2_Average]]</f>
        <v>59638.5</v>
      </c>
      <c r="E76" s="126">
        <f>Table1422[[#This Row],[IQ3_Average]]</f>
        <v>90246.5</v>
      </c>
      <c r="F76" s="128">
        <f>Table1422[[#This Row],[SNAP_Average]]</f>
        <v>5.9000000000000004E-2</v>
      </c>
      <c r="G76" s="127">
        <f>Table1422[[#This Row],[Poverty_Average]]</f>
        <v>6.6750000000000004E-2</v>
      </c>
      <c r="H76" s="127">
        <f>Table1422[[#This Row],[Full Time Employment_Average]]</f>
        <v>0.61850000000000005</v>
      </c>
      <c r="I76">
        <f>'Update Information Here'!AL80</f>
        <v>0</v>
      </c>
      <c r="J76">
        <f t="shared" si="1"/>
        <v>0</v>
      </c>
      <c r="K76" s="131">
        <f>Table2[[#This Row],[Annual Fees]]/Table2[[#This Row],[IQ1_Average]]</f>
        <v>0</v>
      </c>
      <c r="L76" s="131">
        <f>Table2[[#This Row],[Annual Fees]]/Table2[[#This Row],[IQ2_Average]]</f>
        <v>0</v>
      </c>
      <c r="M76" s="131">
        <f>Table2[[#This Row],[Annual Fees]]/Table2[[#This Row],[IQ3_Average]]</f>
        <v>0</v>
      </c>
      <c r="N76" s="133">
        <f>AVERAGE(Table2[[#This Row],[RI_IQ1]:[RI_IQ3]])</f>
        <v>0</v>
      </c>
      <c r="O76">
        <f>IF(Table2[[#This Row],[SNAP_Average]]&gt;20%,1, IF(Table2[[#This Row],[SNAP_Average]]&lt;11%, 3, 2))</f>
        <v>3</v>
      </c>
      <c r="P76">
        <f>IF(Table2[[#This Row],[Poverty_Average]]&gt;20%,1, IF(Table2[[#This Row],[Poverty_Average]]&lt;10%, 3, 2))</f>
        <v>3</v>
      </c>
      <c r="Q76">
        <f>IF(Table2[[#This Row],[Full Time Employment_Average]]&lt;30%,1, IF(Table2[[#This Row],[Full Time Employment_Average]]&gt;50%, 3, 2))</f>
        <v>3</v>
      </c>
      <c r="R76" s="135">
        <f>AVERAGE(Table2[[#This Row],[FCI_SNAP]:[FCI_FullTimeEmployment]])</f>
        <v>3</v>
      </c>
      <c r="S7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7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Row],[IQ2_Average]])*(3*0.02)/12,IF(D125&lt;=1.5,"NA")))</f>
        <v>221.73247349865133</v>
      </c>
      <c r="U7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354.77195759784212</v>
      </c>
    </row>
    <row r="77" spans="1:21" x14ac:dyDescent="0.25">
      <c r="A77" t="str">
        <f>Table1422[[#This Row],[Community]]</f>
        <v xml:space="preserve">Dillingham </v>
      </c>
      <c r="C77" s="126">
        <f>Table1422[[#This Row],[IQ1_Average]]</f>
        <v>34950.666666666664</v>
      </c>
      <c r="D77" s="126">
        <f>Table1422[[#This Row],[IQ2_Average]]</f>
        <v>61933</v>
      </c>
      <c r="E77" s="126">
        <f>Table1422[[#This Row],[IQ3_Average]]</f>
        <v>91390.333333333328</v>
      </c>
      <c r="F77" s="128">
        <f>Table1422[[#This Row],[SNAP_Average]]</f>
        <v>0.17625000000000002</v>
      </c>
      <c r="G77" s="127">
        <f>Table1422[[#This Row],[Poverty_Average]]</f>
        <v>0.19975000000000001</v>
      </c>
      <c r="H77" s="127">
        <f>Table1422[[#This Row],[Full Time Employment_Average]]</f>
        <v>0.49874999999999997</v>
      </c>
      <c r="I77">
        <f>'Update Information Here'!AL81</f>
        <v>0</v>
      </c>
      <c r="J77">
        <f t="shared" si="1"/>
        <v>0</v>
      </c>
      <c r="K77" s="131">
        <f>Table2[[#This Row],[Annual Fees]]/Table2[[#This Row],[IQ1_Average]]</f>
        <v>0</v>
      </c>
      <c r="L77" s="131">
        <f>Table2[[#This Row],[Annual Fees]]/Table2[[#This Row],[IQ2_Average]]</f>
        <v>0</v>
      </c>
      <c r="M77" s="131">
        <f>Table2[[#This Row],[Annual Fees]]/Table2[[#This Row],[IQ3_Average]]</f>
        <v>0</v>
      </c>
      <c r="N77" s="133">
        <f>AVERAGE(Table2[[#This Row],[RI_IQ1]:[RI_IQ3]])</f>
        <v>0</v>
      </c>
      <c r="O77">
        <f>IF(Table2[[#This Row],[SNAP_Average]]&gt;20%,1, IF(Table2[[#This Row],[SNAP_Average]]&lt;11%, 3, 2))</f>
        <v>2</v>
      </c>
      <c r="P77">
        <f>IF(Table2[[#This Row],[Poverty_Average]]&gt;20%,1, IF(Table2[[#This Row],[Poverty_Average]]&lt;10%, 3, 2))</f>
        <v>2</v>
      </c>
      <c r="Q77">
        <f>IF(Table2[[#This Row],[Full Time Employment_Average]]&lt;30%,1, IF(Table2[[#This Row],[Full Time Employment_Average]]&gt;50%, 3, 2))</f>
        <v>2</v>
      </c>
      <c r="R77" s="135">
        <f>AVERAGE(Table2[[#This Row],[FCI_SNAP]:[FCI_FullTimeEmployment]])</f>
        <v>2</v>
      </c>
      <c r="S7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7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Row],[IQ2_Average]])*(3*0.02)/12,IF(D126&lt;=1.5,"NA")))</f>
        <v>89.766099660178881</v>
      </c>
      <c r="U7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224.41524915044724</v>
      </c>
    </row>
    <row r="78" spans="1:21" x14ac:dyDescent="0.25">
      <c r="A78" t="str">
        <f>Table1422[[#This Row],[Community]]</f>
        <v xml:space="preserve">Diomede </v>
      </c>
      <c r="B78" t="s">
        <v>497</v>
      </c>
      <c r="C78" s="126">
        <f>Table1422[[#This Row],[IQ1_Average]]</f>
        <v>19469.666666666668</v>
      </c>
      <c r="D78" s="126">
        <f>Table1422[[#This Row],[IQ2_Average]]</f>
        <v>31433</v>
      </c>
      <c r="E78" s="126">
        <f>Table1422[[#This Row],[IQ3_Average]]</f>
        <v>46441.666666666664</v>
      </c>
      <c r="F78" s="128">
        <f>Table1422[[#This Row],[SNAP_Average]]</f>
        <v>0.40799999999999997</v>
      </c>
      <c r="G78" s="127">
        <f>Table1422[[#This Row],[Poverty_Average]]</f>
        <v>0.30266666666666669</v>
      </c>
      <c r="H78" s="127">
        <f>Table1422[[#This Row],[Full Time Employment_Average]]</f>
        <v>0.38633333333333336</v>
      </c>
      <c r="I78">
        <f>'Update Information Here'!AL82</f>
        <v>0</v>
      </c>
      <c r="J78">
        <f t="shared" si="1"/>
        <v>0</v>
      </c>
      <c r="K78" s="131">
        <f>Table2[[#This Row],[Annual Fees]]/Table2[[#This Row],[IQ1_Average]]</f>
        <v>0</v>
      </c>
      <c r="L78" s="131">
        <f>Table2[[#This Row],[Annual Fees]]/Table2[[#This Row],[IQ2_Average]]</f>
        <v>0</v>
      </c>
      <c r="M78" s="131">
        <f>Table2[[#This Row],[Annual Fees]]/Table2[[#This Row],[IQ3_Average]]</f>
        <v>0</v>
      </c>
      <c r="N78" s="133">
        <f>AVERAGE(Table2[[#This Row],[RI_IQ1]:[RI_IQ3]])</f>
        <v>0</v>
      </c>
      <c r="O78">
        <f>IF(Table2[[#This Row],[SNAP_Average]]&gt;20%,1, IF(Table2[[#This Row],[SNAP_Average]]&lt;11%, 3, 2))</f>
        <v>1</v>
      </c>
      <c r="P78">
        <f>IF(Table2[[#This Row],[Poverty_Average]]&gt;20%,1, IF(Table2[[#This Row],[Poverty_Average]]&lt;10%, 3, 2))</f>
        <v>1</v>
      </c>
      <c r="Q78">
        <f>IF(Table2[[#This Row],[Full Time Employment_Average]]&lt;30%,1, IF(Table2[[#This Row],[Full Time Employment_Average]]&gt;50%, 3, 2))</f>
        <v>2</v>
      </c>
      <c r="R78" s="135">
        <f>AVERAGE(Table2[[#This Row],[FCI_SNAP]:[FCI_FullTimeEmployment]])</f>
        <v>1.3333333333333333</v>
      </c>
      <c r="S7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78"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Row],[IQ2_Average]])*(3*0.02)/12,IF(D127&lt;=1.5,"NA")))</f>
        <v>0</v>
      </c>
      <c r="U7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47.751827293883316</v>
      </c>
    </row>
    <row r="79" spans="1:21" x14ac:dyDescent="0.25">
      <c r="A79" t="str">
        <f>Table1422[[#This Row],[Community]]</f>
        <v xml:space="preserve">Dot Lake  </v>
      </c>
      <c r="B79" t="s">
        <v>497</v>
      </c>
      <c r="C79" s="126">
        <f>Table1422[[#This Row],[IQ1_Average]]</f>
        <v>14333</v>
      </c>
      <c r="D79" s="126">
        <f>Table1422[[#This Row],[IQ2_Average]]</f>
        <v>19083</v>
      </c>
      <c r="E79" s="126">
        <f>Table1422[[#This Row],[IQ3_Average]]</f>
        <v>32750</v>
      </c>
      <c r="F79" s="128">
        <f>Table1422[[#This Row],[SNAP_Average]]</f>
        <v>0.41800000000000004</v>
      </c>
      <c r="G79" s="127">
        <f>Table1422[[#This Row],[Poverty_Average]]</f>
        <v>0.28549999999999998</v>
      </c>
      <c r="H79" s="127">
        <f>Table1422[[#This Row],[Full Time Employment_Average]]</f>
        <v>0.32049999999999995</v>
      </c>
      <c r="I79">
        <f>'Update Information Here'!AL83</f>
        <v>0</v>
      </c>
      <c r="J79">
        <f t="shared" si="1"/>
        <v>0</v>
      </c>
      <c r="K79" s="131">
        <f>Table2[[#This Row],[Annual Fees]]/Table2[[#This Row],[IQ1_Average]]</f>
        <v>0</v>
      </c>
      <c r="L79" s="131">
        <f>Table2[[#This Row],[Annual Fees]]/Table2[[#This Row],[IQ2_Average]]</f>
        <v>0</v>
      </c>
      <c r="M79" s="131">
        <f>Table2[[#This Row],[Annual Fees]]/Table2[[#This Row],[IQ3_Average]]</f>
        <v>0</v>
      </c>
      <c r="N79" s="133">
        <f>AVERAGE(Table2[[#This Row],[RI_IQ1]:[RI_IQ3]])</f>
        <v>0</v>
      </c>
      <c r="O79">
        <f>IF(Table2[[#This Row],[SNAP_Average]]&gt;20%,1, IF(Table2[[#This Row],[SNAP_Average]]&lt;11%, 3, 2))</f>
        <v>1</v>
      </c>
      <c r="P79">
        <f>IF(Table2[[#This Row],[Poverty_Average]]&gt;20%,1, IF(Table2[[#This Row],[Poverty_Average]]&lt;10%, 3, 2))</f>
        <v>1</v>
      </c>
      <c r="Q79">
        <f>IF(Table2[[#This Row],[Full Time Employment_Average]]&lt;30%,1, IF(Table2[[#This Row],[Full Time Employment_Average]]&gt;50%, 3, 2))</f>
        <v>2</v>
      </c>
      <c r="R79" s="135">
        <f>AVERAGE(Table2[[#This Row],[FCI_SNAP]:[FCI_FullTimeEmployment]])</f>
        <v>1.3333333333333333</v>
      </c>
      <c r="S7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7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Row],[IQ2_Average]])*(3*0.02)/12,IF(D128&lt;=1.5,"NA")))</f>
        <v>0</v>
      </c>
      <c r="U7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32.742639184220629</v>
      </c>
    </row>
    <row r="80" spans="1:21" x14ac:dyDescent="0.25">
      <c r="A80" t="str">
        <f>Table1422[[#This Row],[Community]]</f>
        <v xml:space="preserve">Dot Lake Village  </v>
      </c>
      <c r="C80" s="126">
        <f>Table1422[[#This Row],[IQ1_Average]]</f>
        <v>13750</v>
      </c>
      <c r="D80" s="126">
        <f>Table1422[[#This Row],[IQ2_Average]]</f>
        <v>23750</v>
      </c>
      <c r="E80" s="126">
        <f>Table1422[[#This Row],[IQ3_Average]]</f>
        <v>38750</v>
      </c>
      <c r="F80" s="128">
        <f>Table1422[[#This Row],[SNAP_Average]]</f>
        <v>0.32766666666666661</v>
      </c>
      <c r="G80" s="127">
        <f>Table1422[[#This Row],[Poverty_Average]]</f>
        <v>0.15566666666666668</v>
      </c>
      <c r="H80" s="127">
        <f>Table1422[[#This Row],[Full Time Employment_Average]]</f>
        <v>0.37575000000000003</v>
      </c>
      <c r="I80">
        <f>'Update Information Here'!AL84</f>
        <v>0</v>
      </c>
      <c r="J80">
        <f t="shared" si="1"/>
        <v>0</v>
      </c>
      <c r="K80" s="131">
        <f>Table2[[#This Row],[Annual Fees]]/Table2[[#This Row],[IQ1_Average]]</f>
        <v>0</v>
      </c>
      <c r="L80" s="131">
        <f>Table2[[#This Row],[Annual Fees]]/Table2[[#This Row],[IQ2_Average]]</f>
        <v>0</v>
      </c>
      <c r="M80" s="131">
        <f>Table2[[#This Row],[Annual Fees]]/Table2[[#This Row],[IQ3_Average]]</f>
        <v>0</v>
      </c>
      <c r="N80" s="133">
        <f>AVERAGE(Table2[[#This Row],[RI_IQ1]:[RI_IQ3]])</f>
        <v>0</v>
      </c>
      <c r="O80">
        <f>IF(Table2[[#This Row],[SNAP_Average]]&gt;20%,1, IF(Table2[[#This Row],[SNAP_Average]]&lt;11%, 3, 2))</f>
        <v>1</v>
      </c>
      <c r="P80">
        <f>IF(Table2[[#This Row],[Poverty_Average]]&gt;20%,1, IF(Table2[[#This Row],[Poverty_Average]]&lt;10%, 3, 2))</f>
        <v>2</v>
      </c>
      <c r="Q80">
        <f>IF(Table2[[#This Row],[Full Time Employment_Average]]&lt;30%,1, IF(Table2[[#This Row],[Full Time Employment_Average]]&gt;50%, 3, 2))</f>
        <v>2</v>
      </c>
      <c r="R80" s="135">
        <f>AVERAGE(Table2[[#This Row],[FCI_SNAP]:[FCI_FullTimeEmployment]])</f>
        <v>1.6666666666666667</v>
      </c>
      <c r="S8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8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Row],[IQ2_Average]])*(3*0.02)/12,IF(D129&lt;=1.5,"NA")))</f>
        <v>35.552019315188765</v>
      </c>
      <c r="U8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88.880048287971917</v>
      </c>
    </row>
    <row r="81" spans="1:21" x14ac:dyDescent="0.25">
      <c r="A81" t="str">
        <f>Table1422[[#This Row],[Community]]</f>
        <v xml:space="preserve">Dry Creek  </v>
      </c>
      <c r="C81" s="126">
        <f>Table1422[[#This Row],[IQ1_Average]]</f>
        <v>23166.666666666668</v>
      </c>
      <c r="D81" s="126">
        <f>Table1422[[#This Row],[IQ2_Average]]</f>
        <v>30231.666666666668</v>
      </c>
      <c r="E81" s="126">
        <f>Table1422[[#This Row],[IQ3_Average]]</f>
        <v>42252.333333333336</v>
      </c>
      <c r="F81" s="128">
        <f>Table1422[[#This Row],[SNAP_Average]]</f>
        <v>0.24725</v>
      </c>
      <c r="G81" s="127">
        <f>Table1422[[#This Row],[Poverty_Average]]</f>
        <v>0.10425</v>
      </c>
      <c r="H81" s="127">
        <f>Table1422[[#This Row],[Full Time Employment_Average]]</f>
        <v>0.46800000000000003</v>
      </c>
      <c r="I81">
        <f>'Update Information Here'!AL85</f>
        <v>125</v>
      </c>
      <c r="J81">
        <f t="shared" si="1"/>
        <v>1500</v>
      </c>
      <c r="K81" s="131">
        <f>Table2[[#This Row],[Annual Fees]]/Table2[[#This Row],[IQ1_Average]]</f>
        <v>6.4748201438848921E-2</v>
      </c>
      <c r="L81" s="131">
        <f>Table2[[#This Row],[Annual Fees]]/Table2[[#This Row],[IQ2_Average]]</f>
        <v>4.961684767627763E-2</v>
      </c>
      <c r="M81" s="131">
        <f>Table2[[#This Row],[Annual Fees]]/Table2[[#This Row],[IQ3_Average]]</f>
        <v>3.550099797249856E-2</v>
      </c>
      <c r="N81" s="133">
        <f>AVERAGE(Table2[[#This Row],[RI_IQ1]:[RI_IQ3]])</f>
        <v>4.9955349029208368E-2</v>
      </c>
      <c r="O81">
        <f>IF(Table2[[#This Row],[SNAP_Average]]&gt;20%,1, IF(Table2[[#This Row],[SNAP_Average]]&lt;11%, 3, 2))</f>
        <v>1</v>
      </c>
      <c r="P81">
        <f>IF(Table2[[#This Row],[Poverty_Average]]&gt;20%,1, IF(Table2[[#This Row],[Poverty_Average]]&lt;10%, 3, 2))</f>
        <v>2</v>
      </c>
      <c r="Q81">
        <f>IF(Table2[[#This Row],[Full Time Employment_Average]]&lt;30%,1, IF(Table2[[#This Row],[Full Time Employment_Average]]&gt;50%, 3, 2))</f>
        <v>2</v>
      </c>
      <c r="R81" s="135">
        <f>AVERAGE(Table2[[#This Row],[FCI_SNAP]:[FCI_FullTimeEmployment]])</f>
        <v>1.6666666666666667</v>
      </c>
      <c r="S8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8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Row],[IQ2_Average]])*(3*0.02)/12,IF(D130&lt;=1.5,"NA")))</f>
        <v>50.04469088061574</v>
      </c>
      <c r="U8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125.11172720153935</v>
      </c>
    </row>
    <row r="82" spans="1:21" x14ac:dyDescent="0.25">
      <c r="A82" t="str">
        <f>Table1422[[#This Row],[Community]]</f>
        <v xml:space="preserve">Eagle </v>
      </c>
      <c r="C82" s="126">
        <f>Table1422[[#This Row],[IQ1_Average]]</f>
        <v>13670.5</v>
      </c>
      <c r="D82" s="126">
        <f>Table1422[[#This Row],[IQ2_Average]]</f>
        <v>21929.5</v>
      </c>
      <c r="E82" s="126">
        <f>Table1422[[#This Row],[IQ3_Average]]</f>
        <v>34183.333333333336</v>
      </c>
      <c r="F82" s="128">
        <f>Table1422[[#This Row],[SNAP_Average]]</f>
        <v>0.26775000000000004</v>
      </c>
      <c r="G82" s="127">
        <f>Table1422[[#This Row],[Poverty_Average]]</f>
        <v>0.16300000000000001</v>
      </c>
      <c r="H82" s="127">
        <f>Table1422[[#This Row],[Full Time Employment_Average]]</f>
        <v>0.13650000000000001</v>
      </c>
      <c r="I82">
        <f>'Update Information Here'!AL86</f>
        <v>60</v>
      </c>
      <c r="J82">
        <f t="shared" si="1"/>
        <v>720</v>
      </c>
      <c r="K82" s="131">
        <f>Table2[[#This Row],[Annual Fees]]/Table2[[#This Row],[IQ1_Average]]</f>
        <v>5.2668154054350609E-2</v>
      </c>
      <c r="L82" s="131">
        <f>Table2[[#This Row],[Annual Fees]]/Table2[[#This Row],[IQ2_Average]]</f>
        <v>3.2832485920791625E-2</v>
      </c>
      <c r="M82" s="131">
        <f>Table2[[#This Row],[Annual Fees]]/Table2[[#This Row],[IQ3_Average]]</f>
        <v>2.1062896148220378E-2</v>
      </c>
      <c r="N82" s="133">
        <f>AVERAGE(Table2[[#This Row],[RI_IQ1]:[RI_IQ3]])</f>
        <v>3.5521178707787537E-2</v>
      </c>
      <c r="O82">
        <f>IF(Table2[[#This Row],[SNAP_Average]]&gt;20%,1, IF(Table2[[#This Row],[SNAP_Average]]&lt;11%, 3, 2))</f>
        <v>1</v>
      </c>
      <c r="P82">
        <f>IF(Table2[[#This Row],[Poverty_Average]]&gt;20%,1, IF(Table2[[#This Row],[Poverty_Average]]&lt;10%, 3, 2))</f>
        <v>2</v>
      </c>
      <c r="Q82">
        <f>IF(Table2[[#This Row],[Full Time Employment_Average]]&lt;30%,1, IF(Table2[[#This Row],[Full Time Employment_Average]]&gt;50%, 3, 2))</f>
        <v>1</v>
      </c>
      <c r="R82" s="135">
        <f>AVERAGE(Table2[[#This Row],[FCI_SNAP]:[FCI_FullTimeEmployment]])</f>
        <v>1.3333333333333333</v>
      </c>
      <c r="S8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82"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Row],[IQ2_Average]])*(3*0.02)/12,IF(D131&lt;=1.5,"NA")))</f>
        <v>0</v>
      </c>
      <c r="U8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33.782662728388466</v>
      </c>
    </row>
    <row r="83" spans="1:21" x14ac:dyDescent="0.25">
      <c r="A83" t="str">
        <f>Table1422[[#This Row],[Community]]</f>
        <v xml:space="preserve">Eagle Village  </v>
      </c>
      <c r="C83" s="126">
        <f>Table1422[[#This Row],[IQ1_Average]]</f>
        <v>13750</v>
      </c>
      <c r="D83" s="126">
        <f>Table1422[[#This Row],[IQ2_Average]]</f>
        <v>32900</v>
      </c>
      <c r="E83" s="126">
        <f>Table1422[[#This Row],[IQ3_Average]]</f>
        <v>50083.333333333336</v>
      </c>
      <c r="F83" s="128">
        <f>Table1422[[#This Row],[SNAP_Average]]</f>
        <v>0.15466666666666665</v>
      </c>
      <c r="G83" s="127">
        <f>Table1422[[#This Row],[Poverty_Average]]</f>
        <v>0.14133333333333334</v>
      </c>
      <c r="H83" s="127">
        <f>Table1422[[#This Row],[Full Time Employment_Average]]</f>
        <v>0.43</v>
      </c>
      <c r="I83">
        <f>'Update Information Here'!AL87</f>
        <v>0</v>
      </c>
      <c r="J83">
        <f t="shared" si="1"/>
        <v>0</v>
      </c>
      <c r="K83" s="131">
        <f>Table2[[#This Row],[Annual Fees]]/Table2[[#This Row],[IQ1_Average]]</f>
        <v>0</v>
      </c>
      <c r="L83" s="131">
        <f>Table2[[#This Row],[Annual Fees]]/Table2[[#This Row],[IQ2_Average]]</f>
        <v>0</v>
      </c>
      <c r="M83" s="131">
        <f>Table2[[#This Row],[Annual Fees]]/Table2[[#This Row],[IQ3_Average]]</f>
        <v>0</v>
      </c>
      <c r="N83" s="133">
        <f>AVERAGE(Table2[[#This Row],[RI_IQ1]:[RI_IQ3]])</f>
        <v>0</v>
      </c>
      <c r="O83">
        <f>IF(Table2[[#This Row],[SNAP_Average]]&gt;20%,1, IF(Table2[[#This Row],[SNAP_Average]]&lt;11%, 3, 2))</f>
        <v>2</v>
      </c>
      <c r="P83">
        <f>IF(Table2[[#This Row],[Poverty_Average]]&gt;20%,1, IF(Table2[[#This Row],[Poverty_Average]]&lt;10%, 3, 2))</f>
        <v>2</v>
      </c>
      <c r="Q83">
        <f>IF(Table2[[#This Row],[Full Time Employment_Average]]&lt;30%,1, IF(Table2[[#This Row],[Full Time Employment_Average]]&gt;50%, 3, 2))</f>
        <v>2</v>
      </c>
      <c r="R83" s="135">
        <f>AVERAGE(Table2[[#This Row],[FCI_SNAP]:[FCI_FullTimeEmployment]])</f>
        <v>2</v>
      </c>
      <c r="S8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8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Row],[IQ2_Average]])*(3*0.02)/12,IF(D132&lt;=1.5,"NA")))</f>
        <v>40.620970621676584</v>
      </c>
      <c r="U8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101.55242655419147</v>
      </c>
    </row>
    <row r="84" spans="1:21" x14ac:dyDescent="0.25">
      <c r="A84" t="str">
        <f>Table1422[[#This Row],[Community]]</f>
        <v xml:space="preserve">Edna Bay </v>
      </c>
      <c r="C84" s="126">
        <f>Table1422[[#This Row],[IQ1_Average]]</f>
        <v>17933.333333333332</v>
      </c>
      <c r="D84" s="126">
        <f>Table1422[[#This Row],[IQ2_Average]]</f>
        <v>30333.333333333332</v>
      </c>
      <c r="E84" s="126">
        <f>Table1422[[#This Row],[IQ3_Average]]</f>
        <v>41055.666666666664</v>
      </c>
      <c r="F84" s="128">
        <f>Table1422[[#This Row],[SNAP_Average]]</f>
        <v>0.223</v>
      </c>
      <c r="G84" s="127">
        <f>Table1422[[#This Row],[Poverty_Average]]</f>
        <v>0.32466666666666666</v>
      </c>
      <c r="H84" s="127">
        <f>Table1422[[#This Row],[Full Time Employment_Average]]</f>
        <v>0.12366666666666666</v>
      </c>
      <c r="I84">
        <f>'Update Information Here'!AL88</f>
        <v>50</v>
      </c>
      <c r="J84">
        <f t="shared" si="1"/>
        <v>600</v>
      </c>
      <c r="K84" s="131">
        <f>Table2[[#This Row],[Annual Fees]]/Table2[[#This Row],[IQ1_Average]]</f>
        <v>3.3457249070631974E-2</v>
      </c>
      <c r="L84" s="131">
        <f>Table2[[#This Row],[Annual Fees]]/Table2[[#This Row],[IQ2_Average]]</f>
        <v>1.9780219780219779E-2</v>
      </c>
      <c r="M84" s="131">
        <f>Table2[[#This Row],[Annual Fees]]/Table2[[#This Row],[IQ3_Average]]</f>
        <v>1.4614304156145721E-2</v>
      </c>
      <c r="N84" s="133">
        <f>AVERAGE(Table2[[#This Row],[RI_IQ1]:[RI_IQ3]])</f>
        <v>2.261725766899916E-2</v>
      </c>
      <c r="O84">
        <f>IF(Table2[[#This Row],[SNAP_Average]]&gt;20%,1, IF(Table2[[#This Row],[SNAP_Average]]&lt;11%, 3, 2))</f>
        <v>1</v>
      </c>
      <c r="P84">
        <f>IF(Table2[[#This Row],[Poverty_Average]]&gt;20%,1, IF(Table2[[#This Row],[Poverty_Average]]&lt;10%, 3, 2))</f>
        <v>1</v>
      </c>
      <c r="Q84">
        <f>IF(Table2[[#This Row],[Full Time Employment_Average]]&lt;30%,1, IF(Table2[[#This Row],[Full Time Employment_Average]]&gt;50%, 3, 2))</f>
        <v>1</v>
      </c>
      <c r="R84" s="135">
        <f>AVERAGE(Table2[[#This Row],[FCI_SNAP]:[FCI_FullTimeEmployment]])</f>
        <v>1</v>
      </c>
      <c r="S8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84"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Row],[IQ2_Average]])*(3*0.02)/12,IF(D133&lt;=1.5,"NA")))</f>
        <v>0</v>
      </c>
      <c r="U8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44.214025176477151</v>
      </c>
    </row>
    <row r="85" spans="1:21" x14ac:dyDescent="0.25">
      <c r="A85" t="str">
        <f>Table1422[[#This Row],[Community]]</f>
        <v xml:space="preserve">Eek </v>
      </c>
      <c r="C85" s="126">
        <f>Table1422[[#This Row],[IQ1_Average]]</f>
        <v>16854</v>
      </c>
      <c r="D85" s="126">
        <f>Table1422[[#This Row],[IQ2_Average]]</f>
        <v>30312.5</v>
      </c>
      <c r="E85" s="126">
        <f>Table1422[[#This Row],[IQ3_Average]]</f>
        <v>50900</v>
      </c>
      <c r="F85" s="128">
        <f>Table1422[[#This Row],[SNAP_Average]]</f>
        <v>0.28900000000000003</v>
      </c>
      <c r="G85" s="127">
        <f>Table1422[[#This Row],[Poverty_Average]]</f>
        <v>0.42375000000000002</v>
      </c>
      <c r="H85" s="127">
        <f>Table1422[[#This Row],[Full Time Employment_Average]]</f>
        <v>0.27399999999999997</v>
      </c>
      <c r="I85">
        <f>'Update Information Here'!AL89</f>
        <v>0</v>
      </c>
      <c r="J85">
        <f t="shared" si="1"/>
        <v>0</v>
      </c>
      <c r="K85" s="131">
        <f>Table2[[#This Row],[Annual Fees]]/Table2[[#This Row],[IQ1_Average]]</f>
        <v>0</v>
      </c>
      <c r="L85" s="131">
        <f>Table2[[#This Row],[Annual Fees]]/Table2[[#This Row],[IQ2_Average]]</f>
        <v>0</v>
      </c>
      <c r="M85" s="131">
        <f>Table2[[#This Row],[Annual Fees]]/Table2[[#This Row],[IQ3_Average]]</f>
        <v>0</v>
      </c>
      <c r="N85" s="133">
        <f>AVERAGE(Table2[[#This Row],[RI_IQ1]:[RI_IQ3]])</f>
        <v>0</v>
      </c>
      <c r="O85">
        <f>IF(Table2[[#This Row],[SNAP_Average]]&gt;20%,1, IF(Table2[[#This Row],[SNAP_Average]]&lt;11%, 3, 2))</f>
        <v>1</v>
      </c>
      <c r="P85">
        <f>IF(Table2[[#This Row],[Poverty_Average]]&gt;20%,1, IF(Table2[[#This Row],[Poverty_Average]]&lt;10%, 3, 2))</f>
        <v>1</v>
      </c>
      <c r="Q85">
        <f>IF(Table2[[#This Row],[Full Time Employment_Average]]&lt;30%,1, IF(Table2[[#This Row],[Full Time Employment_Average]]&gt;50%, 3, 2))</f>
        <v>1</v>
      </c>
      <c r="R85" s="135">
        <f>AVERAGE(Table2[[#This Row],[FCI_SNAP]:[FCI_FullTimeEmployment]])</f>
        <v>1</v>
      </c>
      <c r="S8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85"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Row],[IQ2_Average]])*(3*0.02)/12,IF(D134&lt;=1.5,"NA")))</f>
        <v>0</v>
      </c>
      <c r="U8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44.655156390978071</v>
      </c>
    </row>
    <row r="86" spans="1:21" x14ac:dyDescent="0.25">
      <c r="A86" t="str">
        <f>Table1422[[#This Row],[Community]]</f>
        <v xml:space="preserve">Egegik </v>
      </c>
      <c r="C86" s="126">
        <f>Table1422[[#This Row],[IQ1_Average]]</f>
        <v>22692</v>
      </c>
      <c r="D86" s="126">
        <f>Table1422[[#This Row],[IQ2_Average]]</f>
        <v>32994.75</v>
      </c>
      <c r="E86" s="126">
        <f>Table1422[[#This Row],[IQ3_Average]]</f>
        <v>48120</v>
      </c>
      <c r="F86" s="128">
        <f>Table1422[[#This Row],[SNAP_Average]]</f>
        <v>0.24525000000000002</v>
      </c>
      <c r="G86" s="127">
        <f>Table1422[[#This Row],[Poverty_Average]]</f>
        <v>0.15325</v>
      </c>
      <c r="H86" s="127">
        <f>Table1422[[#This Row],[Full Time Employment_Average]]</f>
        <v>0.60650000000000004</v>
      </c>
      <c r="I86">
        <f>'Update Information Here'!AL90</f>
        <v>95</v>
      </c>
      <c r="J86">
        <f t="shared" si="1"/>
        <v>1140</v>
      </c>
      <c r="K86" s="131">
        <f>Table2[[#This Row],[Annual Fees]]/Table2[[#This Row],[IQ1_Average]]</f>
        <v>5.0237969328397671E-2</v>
      </c>
      <c r="L86" s="131">
        <f>Table2[[#This Row],[Annual Fees]]/Table2[[#This Row],[IQ2_Average]]</f>
        <v>3.4550951287704863E-2</v>
      </c>
      <c r="M86" s="131">
        <f>Table2[[#This Row],[Annual Fees]]/Table2[[#This Row],[IQ3_Average]]</f>
        <v>2.369077306733167E-2</v>
      </c>
      <c r="N86" s="133">
        <f>AVERAGE(Table2[[#This Row],[RI_IQ1]:[RI_IQ3]])</f>
        <v>3.6159897894478064E-2</v>
      </c>
      <c r="O86">
        <f>IF(Table2[[#This Row],[SNAP_Average]]&gt;20%,1, IF(Table2[[#This Row],[SNAP_Average]]&lt;11%, 3, 2))</f>
        <v>1</v>
      </c>
      <c r="P86">
        <f>IF(Table2[[#This Row],[Poverty_Average]]&gt;20%,1, IF(Table2[[#This Row],[Poverty_Average]]&lt;10%, 3, 2))</f>
        <v>2</v>
      </c>
      <c r="Q86">
        <f>IF(Table2[[#This Row],[Full Time Employment_Average]]&lt;30%,1, IF(Table2[[#This Row],[Full Time Employment_Average]]&gt;50%, 3, 2))</f>
        <v>3</v>
      </c>
      <c r="R86" s="135">
        <f>AVERAGE(Table2[[#This Row],[FCI_SNAP]:[FCI_FullTimeEmployment]])</f>
        <v>2</v>
      </c>
      <c r="S8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8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Row],[IQ2_Average]])*(3*0.02)/12,IF(D135&lt;=1.5,"NA")))</f>
        <v>52.54439615799209</v>
      </c>
      <c r="U8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131.36099039498026</v>
      </c>
    </row>
    <row r="87" spans="1:21" x14ac:dyDescent="0.25">
      <c r="A87" t="str">
        <f>Table1422[[#This Row],[Community]]</f>
        <v xml:space="preserve">Eielson AFB  </v>
      </c>
      <c r="C87" s="126">
        <f>Table1422[[#This Row],[IQ1_Average]]</f>
        <v>25128.75</v>
      </c>
      <c r="D87" s="126">
        <f>Table1422[[#This Row],[IQ2_Average]]</f>
        <v>39280.75</v>
      </c>
      <c r="E87" s="126">
        <f>Table1422[[#This Row],[IQ3_Average]]</f>
        <v>56824</v>
      </c>
      <c r="F87" s="128">
        <f>Table1422[[#This Row],[SNAP_Average]]</f>
        <v>0.18175000000000002</v>
      </c>
      <c r="G87" s="127">
        <f>Table1422[[#This Row],[Poverty_Average]]</f>
        <v>0.10574999999999998</v>
      </c>
      <c r="H87" s="127">
        <f>Table1422[[#This Row],[Full Time Employment_Average]]</f>
        <v>0.52524999999999999</v>
      </c>
      <c r="I87">
        <f>'Update Information Here'!AL91</f>
        <v>100</v>
      </c>
      <c r="J87">
        <f t="shared" si="1"/>
        <v>1200</v>
      </c>
      <c r="K87" s="131">
        <f>Table2[[#This Row],[Annual Fees]]/Table2[[#This Row],[IQ1_Average]]</f>
        <v>4.7754066557230267E-2</v>
      </c>
      <c r="L87" s="131">
        <f>Table2[[#This Row],[Annual Fees]]/Table2[[#This Row],[IQ2_Average]]</f>
        <v>3.054931486796968E-2</v>
      </c>
      <c r="M87" s="131">
        <f>Table2[[#This Row],[Annual Fees]]/Table2[[#This Row],[IQ3_Average]]</f>
        <v>2.1117837533436577E-2</v>
      </c>
      <c r="N87" s="133">
        <f>AVERAGE(Table2[[#This Row],[RI_IQ1]:[RI_IQ3]])</f>
        <v>3.3140406319545505E-2</v>
      </c>
      <c r="O87">
        <f>IF(Table2[[#This Row],[SNAP_Average]]&gt;20%,1, IF(Table2[[#This Row],[SNAP_Average]]&lt;11%, 3, 2))</f>
        <v>2</v>
      </c>
      <c r="P87">
        <f>IF(Table2[[#This Row],[Poverty_Average]]&gt;20%,1, IF(Table2[[#This Row],[Poverty_Average]]&lt;10%, 3, 2))</f>
        <v>2</v>
      </c>
      <c r="Q87">
        <f>IF(Table2[[#This Row],[Full Time Employment_Average]]&lt;30%,1, IF(Table2[[#This Row],[Full Time Employment_Average]]&gt;50%, 3, 2))</f>
        <v>3</v>
      </c>
      <c r="R87" s="135">
        <f>AVERAGE(Table2[[#This Row],[FCI_SNAP]:[FCI_FullTimeEmployment]])</f>
        <v>2.3333333333333335</v>
      </c>
      <c r="S8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8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Row],[IQ2_Average]])*(3*0.02)/12,IF(D136&lt;=1.5,"NA")))</f>
        <v>60.349290250567698</v>
      </c>
      <c r="U8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150.87322562641927</v>
      </c>
    </row>
    <row r="88" spans="1:21" x14ac:dyDescent="0.25">
      <c r="A88" t="str">
        <f>Table1422[[#This Row],[Community]]</f>
        <v xml:space="preserve">Ekwok </v>
      </c>
      <c r="C88" s="126">
        <f>Table1422[[#This Row],[IQ1_Average]]</f>
        <v>26035.666666666668</v>
      </c>
      <c r="D88" s="126">
        <f>Table1422[[#This Row],[IQ2_Average]]</f>
        <v>35115</v>
      </c>
      <c r="E88" s="126">
        <f>Table1422[[#This Row],[IQ3_Average]]</f>
        <v>52869</v>
      </c>
      <c r="F88" s="128">
        <f>Table1422[[#This Row],[SNAP_Average]]</f>
        <v>0.28175</v>
      </c>
      <c r="G88" s="127">
        <f>Table1422[[#This Row],[Poverty_Average]]</f>
        <v>0.11324999999999999</v>
      </c>
      <c r="H88" s="127">
        <f>Table1422[[#This Row],[Full Time Employment_Average]]</f>
        <v>0.29099999999999998</v>
      </c>
      <c r="I88">
        <f>'Update Information Here'!AL92</f>
        <v>0</v>
      </c>
      <c r="J88">
        <f t="shared" si="1"/>
        <v>0</v>
      </c>
      <c r="K88" s="131">
        <f>Table2[[#This Row],[Annual Fees]]/Table2[[#This Row],[IQ1_Average]]</f>
        <v>0</v>
      </c>
      <c r="L88" s="131">
        <f>Table2[[#This Row],[Annual Fees]]/Table2[[#This Row],[IQ2_Average]]</f>
        <v>0</v>
      </c>
      <c r="M88" s="131">
        <f>Table2[[#This Row],[Annual Fees]]/Table2[[#This Row],[IQ3_Average]]</f>
        <v>0</v>
      </c>
      <c r="N88" s="133">
        <f>AVERAGE(Table2[[#This Row],[RI_IQ1]:[RI_IQ3]])</f>
        <v>0</v>
      </c>
      <c r="O88">
        <f>IF(Table2[[#This Row],[SNAP_Average]]&gt;20%,1, IF(Table2[[#This Row],[SNAP_Average]]&lt;11%, 3, 2))</f>
        <v>1</v>
      </c>
      <c r="P88">
        <f>IF(Table2[[#This Row],[Poverty_Average]]&gt;20%,1, IF(Table2[[#This Row],[Poverty_Average]]&lt;10%, 3, 2))</f>
        <v>2</v>
      </c>
      <c r="Q88">
        <f>IF(Table2[[#This Row],[Full Time Employment_Average]]&lt;30%,1, IF(Table2[[#This Row],[Full Time Employment_Average]]&gt;50%, 3, 2))</f>
        <v>1</v>
      </c>
      <c r="R88" s="135">
        <f>AVERAGE(Table2[[#This Row],[FCI_SNAP]:[FCI_FullTimeEmployment]])</f>
        <v>1.3333333333333333</v>
      </c>
      <c r="S8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88"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Row],[IQ2_Average]])*(3*0.02)/12,IF(D137&lt;=1.5,"NA")))</f>
        <v>0</v>
      </c>
      <c r="U8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58.274118444628613</v>
      </c>
    </row>
    <row r="89" spans="1:21" x14ac:dyDescent="0.25">
      <c r="A89" t="str">
        <f>Table1422[[#This Row],[Community]]</f>
        <v xml:space="preserve">Elfin Cove  </v>
      </c>
      <c r="C89" s="126">
        <f>Table1422[[#This Row],[IQ1_Average]]</f>
        <v>18964.5</v>
      </c>
      <c r="D89" s="126">
        <f>Table1422[[#This Row],[IQ2_Average]]</f>
        <v>55222.333333333336</v>
      </c>
      <c r="E89" s="126">
        <f>Table1422[[#This Row],[IQ3_Average]]</f>
        <v>64583.333333333336</v>
      </c>
      <c r="F89" s="128">
        <f>Table1422[[#This Row],[SNAP_Average]]</f>
        <v>0.23949999999999999</v>
      </c>
      <c r="G89" s="127">
        <f>Table1422[[#This Row],[Poverty_Average]]</f>
        <v>0.1295</v>
      </c>
      <c r="H89" s="127">
        <f>Table1422[[#This Row],[Full Time Employment_Average]]</f>
        <v>0.41449999999999992</v>
      </c>
      <c r="I89">
        <f>'Update Information Here'!AL93</f>
        <v>0</v>
      </c>
      <c r="J89">
        <f t="shared" si="1"/>
        <v>0</v>
      </c>
      <c r="K89" s="131">
        <f>Table2[[#This Row],[Annual Fees]]/Table2[[#This Row],[IQ1_Average]]</f>
        <v>0</v>
      </c>
      <c r="L89" s="131">
        <f>Table2[[#This Row],[Annual Fees]]/Table2[[#This Row],[IQ2_Average]]</f>
        <v>0</v>
      </c>
      <c r="M89" s="131">
        <f>Table2[[#This Row],[Annual Fees]]/Table2[[#This Row],[IQ3_Average]]</f>
        <v>0</v>
      </c>
      <c r="N89" s="133">
        <f>AVERAGE(Table2[[#This Row],[RI_IQ1]:[RI_IQ3]])</f>
        <v>0</v>
      </c>
      <c r="O89">
        <f>IF(Table2[[#This Row],[SNAP_Average]]&gt;20%,1, IF(Table2[[#This Row],[SNAP_Average]]&lt;11%, 3, 2))</f>
        <v>1</v>
      </c>
      <c r="P89">
        <f>IF(Table2[[#This Row],[Poverty_Average]]&gt;20%,1, IF(Table2[[#This Row],[Poverty_Average]]&lt;10%, 3, 2))</f>
        <v>2</v>
      </c>
      <c r="Q89">
        <f>IF(Table2[[#This Row],[Full Time Employment_Average]]&lt;30%,1, IF(Table2[[#This Row],[Full Time Employment_Average]]&gt;50%, 3, 2))</f>
        <v>2</v>
      </c>
      <c r="R89" s="135">
        <f>AVERAGE(Table2[[#This Row],[FCI_SNAP]:[FCI_FullTimeEmployment]])</f>
        <v>1.6666666666666667</v>
      </c>
      <c r="S8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8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Row],[IQ2_Average]])*(3*0.02)/12,IF(D138&lt;=1.5,"NA")))</f>
        <v>57.922267500918338</v>
      </c>
      <c r="U8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144.80566875229587</v>
      </c>
    </row>
    <row r="90" spans="1:21" x14ac:dyDescent="0.25">
      <c r="A90" t="str">
        <f>Table1422[[#This Row],[Community]]</f>
        <v xml:space="preserve">Elim </v>
      </c>
      <c r="C90" s="126">
        <f>Table1422[[#This Row],[IQ1_Average]]</f>
        <v>44137.25</v>
      </c>
      <c r="D90" s="126">
        <f>Table1422[[#This Row],[IQ2_Average]]</f>
        <v>56600.5</v>
      </c>
      <c r="E90" s="126">
        <f>Table1422[[#This Row],[IQ3_Average]]</f>
        <v>52902.666666666664</v>
      </c>
      <c r="F90" s="128">
        <f>Table1422[[#This Row],[SNAP_Average]]</f>
        <v>0.24399999999999999</v>
      </c>
      <c r="G90" s="127">
        <f>Table1422[[#This Row],[Poverty_Average]]</f>
        <v>0.17399999999999999</v>
      </c>
      <c r="H90" s="127">
        <f>Table1422[[#This Row],[Full Time Employment_Average]]</f>
        <v>0.24074999999999999</v>
      </c>
      <c r="I90">
        <f>'Update Information Here'!AL94</f>
        <v>0</v>
      </c>
      <c r="J90">
        <f t="shared" si="1"/>
        <v>0</v>
      </c>
      <c r="K90" s="131">
        <f>Table2[[#This Row],[Annual Fees]]/Table2[[#This Row],[IQ1_Average]]</f>
        <v>0</v>
      </c>
      <c r="L90" s="131">
        <f>Table2[[#This Row],[Annual Fees]]/Table2[[#This Row],[IQ2_Average]]</f>
        <v>0</v>
      </c>
      <c r="M90" s="131">
        <f>Table2[[#This Row],[Annual Fees]]/Table2[[#This Row],[IQ3_Average]]</f>
        <v>0</v>
      </c>
      <c r="N90" s="133">
        <f>AVERAGE(Table2[[#This Row],[RI_IQ1]:[RI_IQ3]])</f>
        <v>0</v>
      </c>
      <c r="O90">
        <f>IF(Table2[[#This Row],[SNAP_Average]]&gt;20%,1, IF(Table2[[#This Row],[SNAP_Average]]&lt;11%, 3, 2))</f>
        <v>1</v>
      </c>
      <c r="P90">
        <f>IF(Table2[[#This Row],[Poverty_Average]]&gt;20%,1, IF(Table2[[#This Row],[Poverty_Average]]&lt;10%, 3, 2))</f>
        <v>2</v>
      </c>
      <c r="Q90">
        <f>IF(Table2[[#This Row],[Full Time Employment_Average]]&lt;30%,1, IF(Table2[[#This Row],[Full Time Employment_Average]]&gt;50%, 3, 2))</f>
        <v>1</v>
      </c>
      <c r="R90" s="135">
        <f>AVERAGE(Table2[[#This Row],[FCI_SNAP]:[FCI_FullTimeEmployment]])</f>
        <v>1.3333333333333333</v>
      </c>
      <c r="S9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9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Row],[IQ2_Average]])*(3*0.02)/12,IF(D139&lt;=1.5,"NA")))</f>
        <v>0</v>
      </c>
      <c r="U9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84.421060938309225</v>
      </c>
    </row>
    <row r="91" spans="1:21" x14ac:dyDescent="0.25">
      <c r="A91" t="str">
        <f>Table1422[[#This Row],[Community]]</f>
        <v xml:space="preserve">Emmonak </v>
      </c>
      <c r="C91" s="126">
        <f>Table1422[[#This Row],[IQ1_Average]]</f>
        <v>24527.75</v>
      </c>
      <c r="D91" s="126">
        <f>Table1422[[#This Row],[IQ2_Average]]</f>
        <v>40545.75</v>
      </c>
      <c r="E91" s="126">
        <f>Table1422[[#This Row],[IQ3_Average]]</f>
        <v>56652.5</v>
      </c>
      <c r="F91" s="128">
        <f>Table1422[[#This Row],[SNAP_Average]]</f>
        <v>0.29874999999999996</v>
      </c>
      <c r="G91" s="127">
        <f>Table1422[[#This Row],[Poverty_Average]]</f>
        <v>0.1895</v>
      </c>
      <c r="H91" s="127">
        <f>Table1422[[#This Row],[Full Time Employment_Average]]</f>
        <v>0.32524999999999998</v>
      </c>
      <c r="I91">
        <f>'Update Information Here'!AL95</f>
        <v>0</v>
      </c>
      <c r="J91">
        <f t="shared" si="1"/>
        <v>0</v>
      </c>
      <c r="K91" s="131">
        <f>Table2[[#This Row],[Annual Fees]]/Table2[[#This Row],[IQ1_Average]]</f>
        <v>0</v>
      </c>
      <c r="L91" s="131">
        <f>Table2[[#This Row],[Annual Fees]]/Table2[[#This Row],[IQ2_Average]]</f>
        <v>0</v>
      </c>
      <c r="M91" s="131">
        <f>Table2[[#This Row],[Annual Fees]]/Table2[[#This Row],[IQ3_Average]]</f>
        <v>0</v>
      </c>
      <c r="N91" s="133">
        <f>AVERAGE(Table2[[#This Row],[RI_IQ1]:[RI_IQ3]])</f>
        <v>0</v>
      </c>
      <c r="O91">
        <f>IF(Table2[[#This Row],[SNAP_Average]]&gt;20%,1, IF(Table2[[#This Row],[SNAP_Average]]&lt;11%, 3, 2))</f>
        <v>1</v>
      </c>
      <c r="P91">
        <f>IF(Table2[[#This Row],[Poverty_Average]]&gt;20%,1, IF(Table2[[#This Row],[Poverty_Average]]&lt;10%, 3, 2))</f>
        <v>2</v>
      </c>
      <c r="Q91">
        <f>IF(Table2[[#This Row],[Full Time Employment_Average]]&lt;30%,1, IF(Table2[[#This Row],[Full Time Employment_Average]]&gt;50%, 3, 2))</f>
        <v>2</v>
      </c>
      <c r="R91" s="135">
        <f>AVERAGE(Table2[[#This Row],[FCI_SNAP]:[FCI_FullTimeEmployment]])</f>
        <v>1.6666666666666667</v>
      </c>
      <c r="S9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9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Row],[IQ2_Average]])*(3*0.02)/12,IF(D140&lt;=1.5,"NA")))</f>
        <v>60.179249530200643</v>
      </c>
      <c r="U9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150.44812382550163</v>
      </c>
    </row>
    <row r="92" spans="1:21" x14ac:dyDescent="0.25">
      <c r="A92" t="str">
        <f>Table1422[[#This Row],[Community]]</f>
        <v xml:space="preserve">Ester  </v>
      </c>
      <c r="C92" s="126">
        <f>Table1422[[#This Row],[IQ1_Average]]</f>
        <v>40377.333333333336</v>
      </c>
      <c r="D92" s="126">
        <f>Table1422[[#This Row],[IQ2_Average]]</f>
        <v>54825.666666666664</v>
      </c>
      <c r="E92" s="126">
        <f>Table1422[[#This Row],[IQ3_Average]]</f>
        <v>78752.666666666672</v>
      </c>
      <c r="F92" s="128">
        <f>Table1422[[#This Row],[SNAP_Average]]</f>
        <v>0.14266666666666666</v>
      </c>
      <c r="G92" s="127">
        <f>Table1422[[#This Row],[Poverty_Average]]</f>
        <v>8.533333333333333E-2</v>
      </c>
      <c r="H92" s="127">
        <f>Table1422[[#This Row],[Full Time Employment_Average]]</f>
        <v>0.40499999999999997</v>
      </c>
      <c r="I92">
        <f>'Update Information Here'!AL96</f>
        <v>0</v>
      </c>
      <c r="J92">
        <f t="shared" si="1"/>
        <v>0</v>
      </c>
      <c r="K92" s="131">
        <f>Table2[[#This Row],[Annual Fees]]/Table2[[#This Row],[IQ1_Average]]</f>
        <v>0</v>
      </c>
      <c r="L92" s="131">
        <f>Table2[[#This Row],[Annual Fees]]/Table2[[#This Row],[IQ2_Average]]</f>
        <v>0</v>
      </c>
      <c r="M92" s="131">
        <f>Table2[[#This Row],[Annual Fees]]/Table2[[#This Row],[IQ3_Average]]</f>
        <v>0</v>
      </c>
      <c r="N92" s="133">
        <f>AVERAGE(Table2[[#This Row],[RI_IQ1]:[RI_IQ3]])</f>
        <v>0</v>
      </c>
      <c r="O92">
        <f>IF(Table2[[#This Row],[SNAP_Average]]&gt;20%,1, IF(Table2[[#This Row],[SNAP_Average]]&lt;11%, 3, 2))</f>
        <v>2</v>
      </c>
      <c r="P92">
        <f>IF(Table2[[#This Row],[Poverty_Average]]&gt;20%,1, IF(Table2[[#This Row],[Poverty_Average]]&lt;10%, 3, 2))</f>
        <v>3</v>
      </c>
      <c r="Q92">
        <f>IF(Table2[[#This Row],[Full Time Employment_Average]]&lt;30%,1, IF(Table2[[#This Row],[Full Time Employment_Average]]&gt;50%, 3, 2))</f>
        <v>2</v>
      </c>
      <c r="R92" s="135">
        <f>AVERAGE(Table2[[#This Row],[FCI_SNAP]:[FCI_FullTimeEmployment]])</f>
        <v>2.3333333333333335</v>
      </c>
      <c r="S9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9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Row],[IQ2_Average]])*(3*0.02)/12,IF(D141&lt;=1.5,"NA")))</f>
        <v>89.760184096308407</v>
      </c>
      <c r="U9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224.40046024077105</v>
      </c>
    </row>
    <row r="93" spans="1:21" x14ac:dyDescent="0.25">
      <c r="A93" t="str">
        <f>Table1422[[#This Row],[Community]]</f>
        <v xml:space="preserve">Eureka Roadhouse  </v>
      </c>
      <c r="C93" s="126">
        <f>Table1422[[#This Row],[IQ1_Average]]</f>
        <v>34806.5</v>
      </c>
      <c r="D93" s="126">
        <f>Table1422[[#This Row],[IQ2_Average]]</f>
        <v>40859.5</v>
      </c>
      <c r="E93" s="126">
        <f>Table1422[[#This Row],[IQ3_Average]]</f>
        <v>52561</v>
      </c>
      <c r="F93" s="128">
        <f>Table1422[[#This Row],[SNAP_Average]]</f>
        <v>0</v>
      </c>
      <c r="G93" s="127">
        <f>Table1422[[#This Row],[Poverty_Average]]</f>
        <v>0</v>
      </c>
      <c r="H93" s="127">
        <f>Table1422[[#This Row],[Full Time Employment_Average]]</f>
        <v>0.35700000000000004</v>
      </c>
      <c r="I93">
        <f>'Update Information Here'!AL97</f>
        <v>0</v>
      </c>
      <c r="J93">
        <f t="shared" si="1"/>
        <v>0</v>
      </c>
      <c r="K93" s="131">
        <f>Table2[[#This Row],[Annual Fees]]/Table2[[#This Row],[IQ1_Average]]</f>
        <v>0</v>
      </c>
      <c r="L93" s="131">
        <f>Table2[[#This Row],[Annual Fees]]/Table2[[#This Row],[IQ2_Average]]</f>
        <v>0</v>
      </c>
      <c r="M93" s="131">
        <f>Table2[[#This Row],[Annual Fees]]/Table2[[#This Row],[IQ3_Average]]</f>
        <v>0</v>
      </c>
      <c r="N93" s="133">
        <f>AVERAGE(Table2[[#This Row],[RI_IQ1]:[RI_IQ3]])</f>
        <v>0</v>
      </c>
      <c r="O93">
        <f>IF(Table2[[#This Row],[SNAP_Average]]&gt;20%,1, IF(Table2[[#This Row],[SNAP_Average]]&lt;11%, 3, 2))</f>
        <v>3</v>
      </c>
      <c r="P93">
        <f>IF(Table2[[#This Row],[Poverty_Average]]&gt;20%,1, IF(Table2[[#This Row],[Poverty_Average]]&lt;10%, 3, 2))</f>
        <v>3</v>
      </c>
      <c r="Q93">
        <f>IF(Table2[[#This Row],[Full Time Employment_Average]]&lt;30%,1, IF(Table2[[#This Row],[Full Time Employment_Average]]&gt;50%, 3, 2))</f>
        <v>2</v>
      </c>
      <c r="R93" s="135">
        <f>AVERAGE(Table2[[#This Row],[FCI_SNAP]:[FCI_FullTimeEmployment]])</f>
        <v>2.6666666666666665</v>
      </c>
      <c r="S9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9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Row],[IQ2_Average]])*(3*0.02)/12,IF(D142&lt;=1.5,"NA")))</f>
        <v>173.05854570402877</v>
      </c>
      <c r="U9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276.89367312644595</v>
      </c>
    </row>
    <row r="94" spans="1:21" x14ac:dyDescent="0.25">
      <c r="A94" t="str">
        <f>Table1422[[#This Row],[Community]]</f>
        <v xml:space="preserve">Evansville  </v>
      </c>
      <c r="C94" s="126">
        <f>Table1422[[#This Row],[IQ1_Average]]</f>
        <v>22250</v>
      </c>
      <c r="D94" s="126">
        <f>Table1422[[#This Row],[IQ2_Average]]</f>
        <v>80000</v>
      </c>
      <c r="E94" s="126">
        <f>Table1422[[#This Row],[IQ3_Average]]</f>
        <v>78625</v>
      </c>
      <c r="F94" s="128">
        <f>Table1422[[#This Row],[SNAP_Average]]</f>
        <v>0.1</v>
      </c>
      <c r="G94" s="127">
        <f>Table1422[[#This Row],[Poverty_Average]]</f>
        <v>0</v>
      </c>
      <c r="H94" s="127">
        <f>Table1422[[#This Row],[Full Time Employment_Average]]</f>
        <v>0.75974999999999993</v>
      </c>
      <c r="I94">
        <f>'Update Information Here'!AL98</f>
        <v>0</v>
      </c>
      <c r="J94">
        <f t="shared" si="1"/>
        <v>0</v>
      </c>
      <c r="K94" s="131">
        <f>Table2[[#This Row],[Annual Fees]]/Table2[[#This Row],[IQ1_Average]]</f>
        <v>0</v>
      </c>
      <c r="L94" s="131">
        <f>Table2[[#This Row],[Annual Fees]]/Table2[[#This Row],[IQ2_Average]]</f>
        <v>0</v>
      </c>
      <c r="M94" s="131">
        <f>Table2[[#This Row],[Annual Fees]]/Table2[[#This Row],[IQ3_Average]]</f>
        <v>0</v>
      </c>
      <c r="N94" s="133">
        <f>AVERAGE(Table2[[#This Row],[RI_IQ1]:[RI_IQ3]])</f>
        <v>0</v>
      </c>
      <c r="O94">
        <f>IF(Table2[[#This Row],[SNAP_Average]]&gt;20%,1, IF(Table2[[#This Row],[SNAP_Average]]&lt;11%, 3, 2))</f>
        <v>3</v>
      </c>
      <c r="P94">
        <f>IF(Table2[[#This Row],[Poverty_Average]]&gt;20%,1, IF(Table2[[#This Row],[Poverty_Average]]&lt;10%, 3, 2))</f>
        <v>3</v>
      </c>
      <c r="Q94">
        <f>IF(Table2[[#This Row],[Full Time Employment_Average]]&lt;30%,1, IF(Table2[[#This Row],[Full Time Employment_Average]]&gt;50%, 3, 2))</f>
        <v>3</v>
      </c>
      <c r="R94" s="135">
        <f>AVERAGE(Table2[[#This Row],[FCI_SNAP]:[FCI_FullTimeEmployment]])</f>
        <v>3</v>
      </c>
      <c r="S9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9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Row],[IQ2_Average]])*(3*0.02)/12,IF(D143&lt;=1.5,"NA")))</f>
        <v>178.15804799806509</v>
      </c>
      <c r="U9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285.05287679690406</v>
      </c>
    </row>
    <row r="95" spans="1:21" x14ac:dyDescent="0.25">
      <c r="A95" t="str">
        <f>Table1422[[#This Row],[Community]]</f>
        <v xml:space="preserve">Excursion Inlet  </v>
      </c>
      <c r="C95" s="126">
        <f>Table1422[[#This Row],[IQ1_Average]]</f>
        <v>23536</v>
      </c>
      <c r="D95" s="126">
        <f>Table1422[[#This Row],[IQ2_Average]]</f>
        <v>35434.5</v>
      </c>
      <c r="E95" s="126">
        <f>Table1422[[#This Row],[IQ3_Average]]</f>
        <v>56367.5</v>
      </c>
      <c r="F95" s="128">
        <f>Table1422[[#This Row],[SNAP_Average]]</f>
        <v>0.25800000000000001</v>
      </c>
      <c r="G95" s="127">
        <f>Table1422[[#This Row],[Poverty_Average]]</f>
        <v>5.7000000000000002E-2</v>
      </c>
      <c r="H95" s="127">
        <f>Table1422[[#This Row],[Full Time Employment_Average]]</f>
        <v>0.627</v>
      </c>
      <c r="I95">
        <f>'Update Information Here'!AL99</f>
        <v>0</v>
      </c>
      <c r="J95">
        <f t="shared" si="1"/>
        <v>0</v>
      </c>
      <c r="K95" s="131">
        <f>Table2[[#This Row],[Annual Fees]]/Table2[[#This Row],[IQ1_Average]]</f>
        <v>0</v>
      </c>
      <c r="L95" s="131">
        <f>Table2[[#This Row],[Annual Fees]]/Table2[[#This Row],[IQ2_Average]]</f>
        <v>0</v>
      </c>
      <c r="M95" s="131">
        <f>Table2[[#This Row],[Annual Fees]]/Table2[[#This Row],[IQ3_Average]]</f>
        <v>0</v>
      </c>
      <c r="N95" s="133">
        <f>AVERAGE(Table2[[#This Row],[RI_IQ1]:[RI_IQ3]])</f>
        <v>0</v>
      </c>
      <c r="O95">
        <f>IF(Table2[[#This Row],[SNAP_Average]]&gt;20%,1, IF(Table2[[#This Row],[SNAP_Average]]&lt;11%, 3, 2))</f>
        <v>1</v>
      </c>
      <c r="P95">
        <f>IF(Table2[[#This Row],[Poverty_Average]]&gt;20%,1, IF(Table2[[#This Row],[Poverty_Average]]&lt;10%, 3, 2))</f>
        <v>3</v>
      </c>
      <c r="Q95">
        <f>IF(Table2[[#This Row],[Full Time Employment_Average]]&lt;30%,1, IF(Table2[[#This Row],[Full Time Employment_Average]]&gt;50%, 3, 2))</f>
        <v>3</v>
      </c>
      <c r="R95" s="135">
        <f>AVERAGE(Table2[[#This Row],[FCI_SNAP]:[FCI_FullTimeEmployment]])</f>
        <v>2.3333333333333335</v>
      </c>
      <c r="S9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9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Row],[IQ2_Average]])*(3*0.02)/12,IF(D144&lt;=1.5,"NA")))</f>
        <v>56.529172128766646</v>
      </c>
      <c r="U9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141.32293032191663</v>
      </c>
    </row>
    <row r="96" spans="1:21" x14ac:dyDescent="0.25">
      <c r="A96" t="str">
        <f>Table1422[[#This Row],[Community]]</f>
        <v xml:space="preserve">Fairbanks </v>
      </c>
      <c r="C96" s="126">
        <f>Table1422[[#This Row],[IQ1_Average]]</f>
        <v>33642</v>
      </c>
      <c r="D96" s="126">
        <f>Table1422[[#This Row],[IQ2_Average]]</f>
        <v>48498</v>
      </c>
      <c r="E96" s="126">
        <f>Table1422[[#This Row],[IQ3_Average]]</f>
        <v>75592</v>
      </c>
      <c r="F96" s="128">
        <f>Table1422[[#This Row],[SNAP_Average]]</f>
        <v>7.5999999999999998E-2</v>
      </c>
      <c r="G96" s="127">
        <f>Table1422[[#This Row],[Poverty_Average]]</f>
        <v>9.8333333333333342E-2</v>
      </c>
      <c r="H96" s="127">
        <f>Table1422[[#This Row],[Full Time Employment_Average]]</f>
        <v>0.56825000000000003</v>
      </c>
      <c r="I96">
        <f>'Update Information Here'!AL100</f>
        <v>0</v>
      </c>
      <c r="J96">
        <f t="shared" si="1"/>
        <v>0</v>
      </c>
      <c r="K96" s="131">
        <f>Table2[[#This Row],[Annual Fees]]/Table2[[#This Row],[IQ1_Average]]</f>
        <v>0</v>
      </c>
      <c r="L96" s="131">
        <f>Table2[[#This Row],[Annual Fees]]/Table2[[#This Row],[IQ2_Average]]</f>
        <v>0</v>
      </c>
      <c r="M96" s="131">
        <f>Table2[[#This Row],[Annual Fees]]/Table2[[#This Row],[IQ3_Average]]</f>
        <v>0</v>
      </c>
      <c r="N96" s="133">
        <f>AVERAGE(Table2[[#This Row],[RI_IQ1]:[RI_IQ3]])</f>
        <v>0</v>
      </c>
      <c r="O96">
        <f>IF(Table2[[#This Row],[SNAP_Average]]&gt;20%,1, IF(Table2[[#This Row],[SNAP_Average]]&lt;11%, 3, 2))</f>
        <v>3</v>
      </c>
      <c r="P96">
        <f>IF(Table2[[#This Row],[Poverty_Average]]&gt;20%,1, IF(Table2[[#This Row],[Poverty_Average]]&lt;10%, 3, 2))</f>
        <v>3</v>
      </c>
      <c r="Q96">
        <f>IF(Table2[[#This Row],[Full Time Employment_Average]]&lt;30%,1, IF(Table2[[#This Row],[Full Time Employment_Average]]&gt;50%, 3, 2))</f>
        <v>3</v>
      </c>
      <c r="R96" s="135">
        <f>AVERAGE(Table2[[#This Row],[FCI_SNAP]:[FCI_FullTimeEmployment]])</f>
        <v>3</v>
      </c>
      <c r="S9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9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Row],[IQ2_Average]])*(3*0.02)/12,IF(D145&lt;=1.5,"NA")))</f>
        <v>196.62413993099756</v>
      </c>
      <c r="U9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314.59862388959601</v>
      </c>
    </row>
    <row r="97" spans="1:21" x14ac:dyDescent="0.25">
      <c r="A97" t="str">
        <f>Table1422[[#This Row],[Community]]</f>
        <v xml:space="preserve">False Pass </v>
      </c>
      <c r="C97" s="126">
        <f>Table1422[[#This Row],[IQ1_Average]]</f>
        <v>36608.5</v>
      </c>
      <c r="D97" s="126">
        <f>Table1422[[#This Row],[IQ2_Average]]</f>
        <v>56319.25</v>
      </c>
      <c r="E97" s="126">
        <f>Table1422[[#This Row],[IQ3_Average]]</f>
        <v>87388.75</v>
      </c>
      <c r="F97" s="128">
        <f>Table1422[[#This Row],[SNAP_Average]]</f>
        <v>3.9750000000000001E-2</v>
      </c>
      <c r="G97" s="127">
        <f>Table1422[[#This Row],[Poverty_Average]]</f>
        <v>5.6000000000000001E-2</v>
      </c>
      <c r="H97" s="127">
        <f>Table1422[[#This Row],[Full Time Employment_Average]]</f>
        <v>0.42125000000000001</v>
      </c>
      <c r="I97">
        <f>'Update Information Here'!AL101</f>
        <v>0</v>
      </c>
      <c r="J97">
        <f t="shared" si="1"/>
        <v>0</v>
      </c>
      <c r="K97" s="131">
        <f>Table2[[#This Row],[Annual Fees]]/Table2[[#This Row],[IQ1_Average]]</f>
        <v>0</v>
      </c>
      <c r="L97" s="131">
        <f>Table2[[#This Row],[Annual Fees]]/Table2[[#This Row],[IQ2_Average]]</f>
        <v>0</v>
      </c>
      <c r="M97" s="131">
        <f>Table2[[#This Row],[Annual Fees]]/Table2[[#This Row],[IQ3_Average]]</f>
        <v>0</v>
      </c>
      <c r="N97" s="133">
        <f>AVERAGE(Table2[[#This Row],[RI_IQ1]:[RI_IQ3]])</f>
        <v>0</v>
      </c>
      <c r="O97">
        <f>IF(Table2[[#This Row],[SNAP_Average]]&gt;20%,1, IF(Table2[[#This Row],[SNAP_Average]]&lt;11%, 3, 2))</f>
        <v>3</v>
      </c>
      <c r="P97">
        <f>IF(Table2[[#This Row],[Poverty_Average]]&gt;20%,1, IF(Table2[[#This Row],[Poverty_Average]]&lt;10%, 3, 2))</f>
        <v>3</v>
      </c>
      <c r="Q97">
        <f>IF(Table2[[#This Row],[Full Time Employment_Average]]&lt;30%,1, IF(Table2[[#This Row],[Full Time Employment_Average]]&gt;50%, 3, 2))</f>
        <v>2</v>
      </c>
      <c r="R97" s="135">
        <f>AVERAGE(Table2[[#This Row],[FCI_SNAP]:[FCI_FullTimeEmployment]])</f>
        <v>2.6666666666666665</v>
      </c>
      <c r="S9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9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Row],[IQ2_Average]])*(3*0.02)/12,IF(D146&lt;=1.5,"NA")))</f>
        <v>221.1798290699293</v>
      </c>
      <c r="U9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353.88772651188691</v>
      </c>
    </row>
    <row r="98" spans="1:21" x14ac:dyDescent="0.25">
      <c r="A98" t="str">
        <f>Table1422[[#This Row],[Community]]</f>
        <v xml:space="preserve">Farm Loop  </v>
      </c>
      <c r="C98" s="126">
        <f>Table1422[[#This Row],[IQ1_Average]]</f>
        <v>45576.5</v>
      </c>
      <c r="D98" s="126">
        <f>Table1422[[#This Row],[IQ2_Average]]</f>
        <v>69995.25</v>
      </c>
      <c r="E98" s="126">
        <f>Table1422[[#This Row],[IQ3_Average]]</f>
        <v>107239.5</v>
      </c>
      <c r="F98" s="128">
        <f>Table1422[[#This Row],[SNAP_Average]]</f>
        <v>6.2E-2</v>
      </c>
      <c r="G98" s="127">
        <f>Table1422[[#This Row],[Poverty_Average]]</f>
        <v>6.0499999999999998E-2</v>
      </c>
      <c r="H98" s="127">
        <f>Table1422[[#This Row],[Full Time Employment_Average]]</f>
        <v>0.55325000000000002</v>
      </c>
      <c r="I98">
        <f>'Update Information Here'!AL102</f>
        <v>0</v>
      </c>
      <c r="J98">
        <f t="shared" si="1"/>
        <v>0</v>
      </c>
      <c r="K98" s="131">
        <f>Table2[[#This Row],[Annual Fees]]/Table2[[#This Row],[IQ1_Average]]</f>
        <v>0</v>
      </c>
      <c r="L98" s="131">
        <f>Table2[[#This Row],[Annual Fees]]/Table2[[#This Row],[IQ2_Average]]</f>
        <v>0</v>
      </c>
      <c r="M98" s="131">
        <f>Table2[[#This Row],[Annual Fees]]/Table2[[#This Row],[IQ3_Average]]</f>
        <v>0</v>
      </c>
      <c r="N98" s="133">
        <f>AVERAGE(Table2[[#This Row],[RI_IQ1]:[RI_IQ3]])</f>
        <v>0</v>
      </c>
      <c r="O98">
        <f>IF(Table2[[#This Row],[SNAP_Average]]&gt;20%,1, IF(Table2[[#This Row],[SNAP_Average]]&lt;11%, 3, 2))</f>
        <v>3</v>
      </c>
      <c r="P98">
        <f>IF(Table2[[#This Row],[Poverty_Average]]&gt;20%,1, IF(Table2[[#This Row],[Poverty_Average]]&lt;10%, 3, 2))</f>
        <v>3</v>
      </c>
      <c r="Q98">
        <f>IF(Table2[[#This Row],[Full Time Employment_Average]]&lt;30%,1, IF(Table2[[#This Row],[Full Time Employment_Average]]&gt;50%, 3, 2))</f>
        <v>3</v>
      </c>
      <c r="R98" s="135">
        <f>AVERAGE(Table2[[#This Row],[FCI_SNAP]:[FCI_FullTimeEmployment]])</f>
        <v>3</v>
      </c>
      <c r="S9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9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Row],[IQ2_Average]])*(3*0.02)/12,IF(D147&lt;=1.5,"NA")))</f>
        <v>274.40721604135541</v>
      </c>
      <c r="U9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439.05154566616858</v>
      </c>
    </row>
    <row r="99" spans="1:21" x14ac:dyDescent="0.25">
      <c r="A99" t="str">
        <f>Table1422[[#This Row],[Community]]</f>
        <v xml:space="preserve">Farmers Loop  </v>
      </c>
      <c r="C99" s="126">
        <f>Table1422[[#This Row],[IQ1_Average]]</f>
        <v>39166</v>
      </c>
      <c r="D99" s="126">
        <f>Table1422[[#This Row],[IQ2_Average]]</f>
        <v>65211.666666666664</v>
      </c>
      <c r="E99" s="126">
        <f>Table1422[[#This Row],[IQ3_Average]]</f>
        <v>109878.66666666667</v>
      </c>
      <c r="F99" s="128">
        <f>Table1422[[#This Row],[SNAP_Average]]</f>
        <v>0.29849999999999999</v>
      </c>
      <c r="G99" s="127">
        <f>Table1422[[#This Row],[Poverty_Average]]</f>
        <v>0.28999999999999998</v>
      </c>
      <c r="H99" s="127">
        <f>Table1422[[#This Row],[Full Time Employment_Average]]</f>
        <v>0.50700000000000001</v>
      </c>
      <c r="I99">
        <f>'Update Information Here'!AL103</f>
        <v>0</v>
      </c>
      <c r="J99">
        <f t="shared" si="1"/>
        <v>0</v>
      </c>
      <c r="K99" s="131">
        <f>Table2[[#This Row],[Annual Fees]]/Table2[[#This Row],[IQ1_Average]]</f>
        <v>0</v>
      </c>
      <c r="L99" s="131">
        <f>Table2[[#This Row],[Annual Fees]]/Table2[[#This Row],[IQ2_Average]]</f>
        <v>0</v>
      </c>
      <c r="M99" s="131">
        <f>Table2[[#This Row],[Annual Fees]]/Table2[[#This Row],[IQ3_Average]]</f>
        <v>0</v>
      </c>
      <c r="N99" s="133">
        <f>AVERAGE(Table2[[#This Row],[RI_IQ1]:[RI_IQ3]])</f>
        <v>0</v>
      </c>
      <c r="O99">
        <f>IF(Table2[[#This Row],[SNAP_Average]]&gt;20%,1, IF(Table2[[#This Row],[SNAP_Average]]&lt;11%, 3, 2))</f>
        <v>1</v>
      </c>
      <c r="P99">
        <f>IF(Table2[[#This Row],[Poverty_Average]]&gt;20%,1, IF(Table2[[#This Row],[Poverty_Average]]&lt;10%, 3, 2))</f>
        <v>1</v>
      </c>
      <c r="Q99">
        <f>IF(Table2[[#This Row],[Full Time Employment_Average]]&lt;30%,1, IF(Table2[[#This Row],[Full Time Employment_Average]]&gt;50%, 3, 2))</f>
        <v>3</v>
      </c>
      <c r="R99" s="135">
        <f>AVERAGE(Table2[[#This Row],[FCI_SNAP]:[FCI_FullTimeEmployment]])</f>
        <v>1.6666666666666667</v>
      </c>
      <c r="S9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9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Row],[IQ2_Average]])*(3*0.02)/12,IF(D148&lt;=1.5,"NA")))</f>
        <v>100.06408789380855</v>
      </c>
      <c r="U9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250.16021973452143</v>
      </c>
    </row>
    <row r="100" spans="1:21" x14ac:dyDescent="0.25">
      <c r="A100" t="str">
        <f>Table1422[[#This Row],[Community]]</f>
        <v xml:space="preserve">Ferry  </v>
      </c>
      <c r="C100" s="126">
        <f>Table1422[[#This Row],[IQ1_Average]]</f>
        <v>49745.5</v>
      </c>
      <c r="D100" s="126">
        <f>Table1422[[#This Row],[IQ2_Average]]</f>
        <v>75298.5</v>
      </c>
      <c r="E100" s="126">
        <f>Table1422[[#This Row],[IQ3_Average]]</f>
        <v>109670.5</v>
      </c>
      <c r="F100" s="128">
        <f>Table1422[[#This Row],[SNAP_Average]]</f>
        <v>0.28974999999999995</v>
      </c>
      <c r="G100" s="127">
        <f>Table1422[[#This Row],[Poverty_Average]]</f>
        <v>0.27975</v>
      </c>
      <c r="H100" s="127">
        <f>Table1422[[#This Row],[Full Time Employment_Average]]</f>
        <v>0.42133333333333334</v>
      </c>
      <c r="I100">
        <f>'Update Information Here'!AL104</f>
        <v>135.93</v>
      </c>
      <c r="J100">
        <f t="shared" si="1"/>
        <v>1631.16</v>
      </c>
      <c r="K100" s="131">
        <f>Table2[[#This Row],[Annual Fees]]/Table2[[#This Row],[IQ1_Average]]</f>
        <v>3.2790101617231712E-2</v>
      </c>
      <c r="L100" s="131">
        <f>Table2[[#This Row],[Annual Fees]]/Table2[[#This Row],[IQ2_Average]]</f>
        <v>2.1662582919978485E-2</v>
      </c>
      <c r="M100" s="131">
        <f>Table2[[#This Row],[Annual Fees]]/Table2[[#This Row],[IQ3_Average]]</f>
        <v>1.4873279505427623E-2</v>
      </c>
      <c r="N100" s="133">
        <f>AVERAGE(Table2[[#This Row],[RI_IQ1]:[RI_IQ3]])</f>
        <v>2.3108654680879272E-2</v>
      </c>
      <c r="O100">
        <f>IF(Table2[[#This Row],[SNAP_Average]]&gt;20%,1, IF(Table2[[#This Row],[SNAP_Average]]&lt;11%, 3, 2))</f>
        <v>1</v>
      </c>
      <c r="P100">
        <f>IF(Table2[[#This Row],[Poverty_Average]]&gt;20%,1, IF(Table2[[#This Row],[Poverty_Average]]&lt;10%, 3, 2))</f>
        <v>1</v>
      </c>
      <c r="Q100">
        <f>IF(Table2[[#This Row],[Full Time Employment_Average]]&lt;30%,1, IF(Table2[[#This Row],[Full Time Employment_Average]]&gt;50%, 3, 2))</f>
        <v>2</v>
      </c>
      <c r="R100" s="135">
        <f>AVERAGE(Table2[[#This Row],[FCI_SNAP]:[FCI_FullTimeEmployment]])</f>
        <v>1.3333333333333333</v>
      </c>
      <c r="S10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10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Row],[IQ2_Average]])*(3*0.02)/12,IF(D149&lt;=1.5,"NA")))</f>
        <v>0</v>
      </c>
      <c r="U10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117.64423492162194</v>
      </c>
    </row>
    <row r="101" spans="1:21" x14ac:dyDescent="0.25">
      <c r="A101" t="str">
        <f>Table1422[[#This Row],[Community]]</f>
        <v xml:space="preserve">Fishhook  </v>
      </c>
      <c r="C101" s="126">
        <f>Table1422[[#This Row],[IQ1_Average]]</f>
        <v>46033</v>
      </c>
      <c r="D101" s="126">
        <f>Table1422[[#This Row],[IQ2_Average]]</f>
        <v>78044</v>
      </c>
      <c r="E101" s="126">
        <f>Table1422[[#This Row],[IQ3_Average]]</f>
        <v>113697</v>
      </c>
      <c r="F101" s="128">
        <f>Table1422[[#This Row],[SNAP_Average]]</f>
        <v>2.5333333333333336E-2</v>
      </c>
      <c r="G101" s="127">
        <f>Table1422[[#This Row],[Poverty_Average]]</f>
        <v>3.1333333333333331E-2</v>
      </c>
      <c r="H101" s="127">
        <f>Table1422[[#This Row],[Full Time Employment_Average]]</f>
        <v>0.39566666666666667</v>
      </c>
      <c r="I101">
        <f>'Update Information Here'!AL105</f>
        <v>0</v>
      </c>
      <c r="J101">
        <f t="shared" si="1"/>
        <v>0</v>
      </c>
      <c r="K101" s="131">
        <f>Table2[[#This Row],[Annual Fees]]/Table2[[#This Row],[IQ1_Average]]</f>
        <v>0</v>
      </c>
      <c r="L101" s="131">
        <f>Table2[[#This Row],[Annual Fees]]/Table2[[#This Row],[IQ2_Average]]</f>
        <v>0</v>
      </c>
      <c r="M101" s="131">
        <f>Table2[[#This Row],[Annual Fees]]/Table2[[#This Row],[IQ3_Average]]</f>
        <v>0</v>
      </c>
      <c r="N101" s="133">
        <f>AVERAGE(Table2[[#This Row],[RI_IQ1]:[RI_IQ3]])</f>
        <v>0</v>
      </c>
      <c r="O101">
        <f>IF(Table2[[#This Row],[SNAP_Average]]&gt;20%,1, IF(Table2[[#This Row],[SNAP_Average]]&lt;11%, 3, 2))</f>
        <v>3</v>
      </c>
      <c r="P101">
        <f>IF(Table2[[#This Row],[Poverty_Average]]&gt;20%,1, IF(Table2[[#This Row],[Poverty_Average]]&lt;10%, 3, 2))</f>
        <v>3</v>
      </c>
      <c r="Q101">
        <f>IF(Table2[[#This Row],[Full Time Employment_Average]]&lt;30%,1, IF(Table2[[#This Row],[Full Time Employment_Average]]&gt;50%, 3, 2))</f>
        <v>2</v>
      </c>
      <c r="R101" s="135">
        <f>AVERAGE(Table2[[#This Row],[FCI_SNAP]:[FCI_FullTimeEmployment]])</f>
        <v>2.6666666666666665</v>
      </c>
      <c r="S10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0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Row],[IQ2_Average]])*(3*0.02)/12,IF(D150&lt;=1.5,"NA")))</f>
        <v>288.46949718198465</v>
      </c>
      <c r="U10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461.55119549117529</v>
      </c>
    </row>
    <row r="102" spans="1:21" x14ac:dyDescent="0.25">
      <c r="A102" t="str">
        <f>Table1422[[#This Row],[Community]]</f>
        <v xml:space="preserve">Flat  </v>
      </c>
      <c r="C102" s="126">
        <f>Table1422[[#This Row],[IQ1_Average]]</f>
        <v>42863.5</v>
      </c>
      <c r="D102" s="126">
        <f>Table1422[[#This Row],[IQ2_Average]]</f>
        <v>75963.5</v>
      </c>
      <c r="E102" s="126">
        <f>Table1422[[#This Row],[IQ3_Average]]</f>
        <v>133479</v>
      </c>
      <c r="F102" s="128">
        <f>Table1422[[#This Row],[SNAP_Average]]</f>
        <v>2.35E-2</v>
      </c>
      <c r="G102" s="127">
        <f>Table1422[[#This Row],[Poverty_Average]]</f>
        <v>3.2500000000000001E-2</v>
      </c>
      <c r="H102" s="127">
        <f>Table1422[[#This Row],[Full Time Employment_Average]]</f>
        <v>0.93700000000000006</v>
      </c>
      <c r="I102">
        <f>'Update Information Here'!AL106</f>
        <v>0</v>
      </c>
      <c r="J102">
        <f t="shared" si="1"/>
        <v>0</v>
      </c>
      <c r="K102" s="131">
        <f>Table2[[#This Row],[Annual Fees]]/Table2[[#This Row],[IQ1_Average]]</f>
        <v>0</v>
      </c>
      <c r="L102" s="131">
        <f>Table2[[#This Row],[Annual Fees]]/Table2[[#This Row],[IQ2_Average]]</f>
        <v>0</v>
      </c>
      <c r="M102" s="131">
        <f>Table2[[#This Row],[Annual Fees]]/Table2[[#This Row],[IQ3_Average]]</f>
        <v>0</v>
      </c>
      <c r="N102" s="133">
        <f>AVERAGE(Table2[[#This Row],[RI_IQ1]:[RI_IQ3]])</f>
        <v>0</v>
      </c>
      <c r="O102">
        <f>IF(Table2[[#This Row],[SNAP_Average]]&gt;20%,1, IF(Table2[[#This Row],[SNAP_Average]]&lt;11%, 3, 2))</f>
        <v>3</v>
      </c>
      <c r="P102">
        <f>IF(Table2[[#This Row],[Poverty_Average]]&gt;20%,1, IF(Table2[[#This Row],[Poverty_Average]]&lt;10%, 3, 2))</f>
        <v>3</v>
      </c>
      <c r="Q102">
        <f>IF(Table2[[#This Row],[Full Time Employment_Average]]&lt;30%,1, IF(Table2[[#This Row],[Full Time Employment_Average]]&gt;50%, 3, 2))</f>
        <v>3</v>
      </c>
      <c r="R102" s="135">
        <f>AVERAGE(Table2[[#This Row],[FCI_SNAP]:[FCI_FullTimeEmployment]])</f>
        <v>3</v>
      </c>
      <c r="S10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0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Row],[IQ2_Average]])*(3*0.02)/12,IF(D151&lt;=1.5,"NA")))</f>
        <v>284.18194449866564</v>
      </c>
      <c r="U10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454.69111119786493</v>
      </c>
    </row>
    <row r="103" spans="1:21" x14ac:dyDescent="0.25">
      <c r="A103" t="str">
        <f>Table1422[[#This Row],[Community]]</f>
        <v xml:space="preserve">Fort Greely  </v>
      </c>
      <c r="C103" s="126">
        <f>Table1422[[#This Row],[IQ1_Average]]</f>
        <v>26699</v>
      </c>
      <c r="D103" s="126">
        <f>Table1422[[#This Row],[IQ2_Average]]</f>
        <v>33796.333333333336</v>
      </c>
      <c r="E103" s="126">
        <f>Table1422[[#This Row],[IQ3_Average]]</f>
        <v>46675</v>
      </c>
      <c r="F103" s="128">
        <f>Table1422[[#This Row],[SNAP_Average]]</f>
        <v>0.11533333333333334</v>
      </c>
      <c r="G103" s="127">
        <f>Table1422[[#This Row],[Poverty_Average]]</f>
        <v>6.4000000000000001E-2</v>
      </c>
      <c r="H103" s="127">
        <f>Table1422[[#This Row],[Full Time Employment_Average]]</f>
        <v>0.7054999999999999</v>
      </c>
      <c r="I103">
        <f>'Update Information Here'!AL107</f>
        <v>0</v>
      </c>
      <c r="J103">
        <f t="shared" si="1"/>
        <v>0</v>
      </c>
      <c r="K103" s="131">
        <f>Table2[[#This Row],[Annual Fees]]/Table2[[#This Row],[IQ1_Average]]</f>
        <v>0</v>
      </c>
      <c r="L103" s="131">
        <f>Table2[[#This Row],[Annual Fees]]/Table2[[#This Row],[IQ2_Average]]</f>
        <v>0</v>
      </c>
      <c r="M103" s="131">
        <f>Table2[[#This Row],[Annual Fees]]/Table2[[#This Row],[IQ3_Average]]</f>
        <v>0</v>
      </c>
      <c r="N103" s="133">
        <f>AVERAGE(Table2[[#This Row],[RI_IQ1]:[RI_IQ3]])</f>
        <v>0</v>
      </c>
      <c r="O103">
        <f>IF(Table2[[#This Row],[SNAP_Average]]&gt;20%,1, IF(Table2[[#This Row],[SNAP_Average]]&lt;11%, 3, 2))</f>
        <v>2</v>
      </c>
      <c r="P103">
        <f>IF(Table2[[#This Row],[Poverty_Average]]&gt;20%,1, IF(Table2[[#This Row],[Poverty_Average]]&lt;10%, 3, 2))</f>
        <v>3</v>
      </c>
      <c r="Q103">
        <f>IF(Table2[[#This Row],[Full Time Employment_Average]]&lt;30%,1, IF(Table2[[#This Row],[Full Time Employment_Average]]&gt;50%, 3, 2))</f>
        <v>3</v>
      </c>
      <c r="R103" s="135">
        <f>AVERAGE(Table2[[#This Row],[FCI_SNAP]:[FCI_FullTimeEmployment]])</f>
        <v>2.6666666666666665</v>
      </c>
      <c r="S10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0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Row],[IQ2_Average]])*(3*0.02)/12,IF(D152&lt;=1.5,"NA")))</f>
        <v>141.29348329803216</v>
      </c>
      <c r="U10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226.0695732768514</v>
      </c>
    </row>
    <row r="104" spans="1:21" x14ac:dyDescent="0.25">
      <c r="A104" t="str">
        <f>Table1422[[#This Row],[Community]]</f>
        <v xml:space="preserve">Fort Yukon </v>
      </c>
      <c r="C104" s="126">
        <f>Table1422[[#This Row],[IQ1_Average]]</f>
        <v>16523</v>
      </c>
      <c r="D104" s="126">
        <f>Table1422[[#This Row],[IQ2_Average]]</f>
        <v>28361.333333333332</v>
      </c>
      <c r="E104" s="126">
        <f>Table1422[[#This Row],[IQ3_Average]]</f>
        <v>47085</v>
      </c>
      <c r="F104" s="128">
        <f>Table1422[[#This Row],[SNAP_Average]]</f>
        <v>0.19224999999999998</v>
      </c>
      <c r="G104" s="127">
        <f>Table1422[[#This Row],[Poverty_Average]]</f>
        <v>0.11749999999999999</v>
      </c>
      <c r="H104" s="127">
        <f>Table1422[[#This Row],[Full Time Employment_Average]]</f>
        <v>0.49524999999999997</v>
      </c>
      <c r="I104">
        <f>'Update Information Here'!AL108</f>
        <v>0</v>
      </c>
      <c r="J104">
        <f t="shared" si="1"/>
        <v>0</v>
      </c>
      <c r="K104" s="131">
        <f>Table2[[#This Row],[Annual Fees]]/Table2[[#This Row],[IQ1_Average]]</f>
        <v>0</v>
      </c>
      <c r="L104" s="131">
        <f>Table2[[#This Row],[Annual Fees]]/Table2[[#This Row],[IQ2_Average]]</f>
        <v>0</v>
      </c>
      <c r="M104" s="131">
        <f>Table2[[#This Row],[Annual Fees]]/Table2[[#This Row],[IQ3_Average]]</f>
        <v>0</v>
      </c>
      <c r="N104" s="133">
        <f>AVERAGE(Table2[[#This Row],[RI_IQ1]:[RI_IQ3]])</f>
        <v>0</v>
      </c>
      <c r="O104">
        <f>IF(Table2[[#This Row],[SNAP_Average]]&gt;20%,1, IF(Table2[[#This Row],[SNAP_Average]]&lt;11%, 3, 2))</f>
        <v>2</v>
      </c>
      <c r="P104">
        <f>IF(Table2[[#This Row],[Poverty_Average]]&gt;20%,1, IF(Table2[[#This Row],[Poverty_Average]]&lt;10%, 3, 2))</f>
        <v>2</v>
      </c>
      <c r="Q104">
        <f>IF(Table2[[#This Row],[Full Time Employment_Average]]&lt;30%,1, IF(Table2[[#This Row],[Full Time Employment_Average]]&gt;50%, 3, 2))</f>
        <v>2</v>
      </c>
      <c r="R104" s="135">
        <f>AVERAGE(Table2[[#This Row],[FCI_SNAP]:[FCI_FullTimeEmployment]])</f>
        <v>2</v>
      </c>
      <c r="S10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0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Row],[IQ2_Average]])*(3*0.02)/12,IF(D153&lt;=1.5,"NA")))</f>
        <v>42.728046847783027</v>
      </c>
      <c r="U10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106.82011711945761</v>
      </c>
    </row>
    <row r="105" spans="1:21" x14ac:dyDescent="0.25">
      <c r="A105" t="str">
        <f>Table1422[[#This Row],[Community]]</f>
        <v xml:space="preserve">Four Mile Road  </v>
      </c>
      <c r="C105" s="126">
        <f>Table1422[[#This Row],[IQ1_Average]]</f>
        <v>10800</v>
      </c>
      <c r="D105" s="126">
        <f>Table1422[[#This Row],[IQ2_Average]]</f>
        <v>21000</v>
      </c>
      <c r="E105" s="126">
        <f>Table1422[[#This Row],[IQ3_Average]]</f>
        <v>44313</v>
      </c>
      <c r="F105" s="128">
        <f>Table1422[[#This Row],[SNAP_Average]]</f>
        <v>0.10949999999999999</v>
      </c>
      <c r="G105" s="127">
        <f>Table1422[[#This Row],[Poverty_Average]]</f>
        <v>6.6500000000000004E-2</v>
      </c>
      <c r="H105" s="127">
        <f>Table1422[[#This Row],[Full Time Employment_Average]]</f>
        <v>0.75</v>
      </c>
      <c r="I105">
        <f>'Update Information Here'!AL109</f>
        <v>0</v>
      </c>
      <c r="J105">
        <f t="shared" si="1"/>
        <v>0</v>
      </c>
      <c r="K105" s="131">
        <f>Table2[[#This Row],[Annual Fees]]/Table2[[#This Row],[IQ1_Average]]</f>
        <v>0</v>
      </c>
      <c r="L105" s="131">
        <f>Table2[[#This Row],[Annual Fees]]/Table2[[#This Row],[IQ2_Average]]</f>
        <v>0</v>
      </c>
      <c r="M105" s="131">
        <f>Table2[[#This Row],[Annual Fees]]/Table2[[#This Row],[IQ3_Average]]</f>
        <v>0</v>
      </c>
      <c r="N105" s="133">
        <f>AVERAGE(Table2[[#This Row],[RI_IQ1]:[RI_IQ3]])</f>
        <v>0</v>
      </c>
      <c r="O105">
        <f>IF(Table2[[#This Row],[SNAP_Average]]&gt;20%,1, IF(Table2[[#This Row],[SNAP_Average]]&lt;11%, 3, 2))</f>
        <v>3</v>
      </c>
      <c r="P105">
        <f>IF(Table2[[#This Row],[Poverty_Average]]&gt;20%,1, IF(Table2[[#This Row],[Poverty_Average]]&lt;10%, 3, 2))</f>
        <v>3</v>
      </c>
      <c r="Q105">
        <f>IF(Table2[[#This Row],[Full Time Employment_Average]]&lt;30%,1, IF(Table2[[#This Row],[Full Time Employment_Average]]&gt;50%, 3, 2))</f>
        <v>3</v>
      </c>
      <c r="R105" s="135">
        <f>AVERAGE(Table2[[#This Row],[FCI_SNAP]:[FCI_FullTimeEmployment]])</f>
        <v>3</v>
      </c>
      <c r="S10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0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Row],[IQ2_Average]])*(3*0.02)/12,IF(D154&lt;=1.5,"NA")))</f>
        <v>76.791524135100687</v>
      </c>
      <c r="U10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122.86643861616106</v>
      </c>
    </row>
    <row r="106" spans="1:21" x14ac:dyDescent="0.25">
      <c r="A106" t="str">
        <f>Table1422[[#This Row],[Community]]</f>
        <v xml:space="preserve">Fox  </v>
      </c>
      <c r="C106" s="126">
        <f>Table1422[[#This Row],[IQ1_Average]]</f>
        <v>35566.5</v>
      </c>
      <c r="D106" s="126">
        <f>Table1422[[#This Row],[IQ2_Average]]</f>
        <v>50198.5</v>
      </c>
      <c r="E106" s="126">
        <f>Table1422[[#This Row],[IQ3_Average]]</f>
        <v>73159.5</v>
      </c>
      <c r="F106" s="128">
        <f>Table1422[[#This Row],[SNAP_Average]]</f>
        <v>3.3999999999999996E-2</v>
      </c>
      <c r="G106" s="127">
        <f>Table1422[[#This Row],[Poverty_Average]]</f>
        <v>4.933333333333334E-2</v>
      </c>
      <c r="H106" s="127">
        <f>Table1422[[#This Row],[Full Time Employment_Average]]</f>
        <v>0.59200000000000008</v>
      </c>
      <c r="I106">
        <f>'Update Information Here'!AL110</f>
        <v>0</v>
      </c>
      <c r="J106">
        <f t="shared" si="1"/>
        <v>0</v>
      </c>
      <c r="K106" s="131">
        <f>Table2[[#This Row],[Annual Fees]]/Table2[[#This Row],[IQ1_Average]]</f>
        <v>0</v>
      </c>
      <c r="L106" s="131">
        <f>Table2[[#This Row],[Annual Fees]]/Table2[[#This Row],[IQ2_Average]]</f>
        <v>0</v>
      </c>
      <c r="M106" s="131">
        <f>Table2[[#This Row],[Annual Fees]]/Table2[[#This Row],[IQ3_Average]]</f>
        <v>0</v>
      </c>
      <c r="N106" s="133">
        <f>AVERAGE(Table2[[#This Row],[RI_IQ1]:[RI_IQ3]])</f>
        <v>0</v>
      </c>
      <c r="O106">
        <f>IF(Table2[[#This Row],[SNAP_Average]]&gt;20%,1, IF(Table2[[#This Row],[SNAP_Average]]&lt;11%, 3, 2))</f>
        <v>3</v>
      </c>
      <c r="P106">
        <f>IF(Table2[[#This Row],[Poverty_Average]]&gt;20%,1, IF(Table2[[#This Row],[Poverty_Average]]&lt;10%, 3, 2))</f>
        <v>3</v>
      </c>
      <c r="Q106">
        <f>IF(Table2[[#This Row],[Full Time Employment_Average]]&lt;30%,1, IF(Table2[[#This Row],[Full Time Employment_Average]]&gt;50%, 3, 2))</f>
        <v>3</v>
      </c>
      <c r="R106" s="135">
        <f>AVERAGE(Table2[[#This Row],[FCI_SNAP]:[FCI_FullTimeEmployment]])</f>
        <v>3</v>
      </c>
      <c r="S10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0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Row],[IQ2_Average]])*(3*0.02)/12,IF(D155&lt;=1.5,"NA")))</f>
        <v>202.57341411596232</v>
      </c>
      <c r="U10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324.11746258553961</v>
      </c>
    </row>
    <row r="107" spans="1:21" x14ac:dyDescent="0.25">
      <c r="A107" t="str">
        <f>Table1422[[#This Row],[Community]]</f>
        <v xml:space="preserve">Fox River  </v>
      </c>
      <c r="C107" s="126">
        <f>Table1422[[#This Row],[IQ1_Average]]</f>
        <v>28231.75</v>
      </c>
      <c r="D107" s="126">
        <f>Table1422[[#This Row],[IQ2_Average]]</f>
        <v>44732.75</v>
      </c>
      <c r="E107" s="126">
        <f>Table1422[[#This Row],[IQ3_Average]]</f>
        <v>64102.25</v>
      </c>
      <c r="F107" s="128">
        <f>Table1422[[#This Row],[SNAP_Average]]</f>
        <v>6.9000000000000006E-2</v>
      </c>
      <c r="G107" s="127">
        <f>Table1422[[#This Row],[Poverty_Average]]</f>
        <v>0.12775</v>
      </c>
      <c r="H107" s="127">
        <f>Table1422[[#This Row],[Full Time Employment_Average]]</f>
        <v>0.36699999999999999</v>
      </c>
      <c r="I107">
        <f>'Update Information Here'!AL111</f>
        <v>0</v>
      </c>
      <c r="J107">
        <f t="shared" si="1"/>
        <v>0</v>
      </c>
      <c r="K107" s="131">
        <f>Table2[[#This Row],[Annual Fees]]/Table2[[#This Row],[IQ1_Average]]</f>
        <v>0</v>
      </c>
      <c r="L107" s="131">
        <f>Table2[[#This Row],[Annual Fees]]/Table2[[#This Row],[IQ2_Average]]</f>
        <v>0</v>
      </c>
      <c r="M107" s="131">
        <f>Table2[[#This Row],[Annual Fees]]/Table2[[#This Row],[IQ3_Average]]</f>
        <v>0</v>
      </c>
      <c r="N107" s="133">
        <f>AVERAGE(Table2[[#This Row],[RI_IQ1]:[RI_IQ3]])</f>
        <v>0</v>
      </c>
      <c r="O107">
        <f>IF(Table2[[#This Row],[SNAP_Average]]&gt;20%,1, IF(Table2[[#This Row],[SNAP_Average]]&lt;11%, 3, 2))</f>
        <v>3</v>
      </c>
      <c r="P107">
        <f>IF(Table2[[#This Row],[Poverty_Average]]&gt;20%,1, IF(Table2[[#This Row],[Poverty_Average]]&lt;10%, 3, 2))</f>
        <v>2</v>
      </c>
      <c r="Q107">
        <f>IF(Table2[[#This Row],[Full Time Employment_Average]]&lt;30%,1, IF(Table2[[#This Row],[Full Time Employment_Average]]&gt;50%, 3, 2))</f>
        <v>2</v>
      </c>
      <c r="R107" s="135">
        <f>AVERAGE(Table2[[#This Row],[FCI_SNAP]:[FCI_FullTimeEmployment]])</f>
        <v>2.3333333333333335</v>
      </c>
      <c r="S10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0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Row],[IQ2_Average]])*(3*0.02)/12,IF(D156&lt;=1.5,"NA")))</f>
        <v>68.142009129318268</v>
      </c>
      <c r="U10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170.35502282329568</v>
      </c>
    </row>
    <row r="108" spans="1:21" x14ac:dyDescent="0.25">
      <c r="A108" t="str">
        <f>Table1422[[#This Row],[Community]]</f>
        <v xml:space="preserve">Fritz Creek  </v>
      </c>
      <c r="C108" s="126">
        <f>Table1422[[#This Row],[IQ1_Average]]</f>
        <v>26070.666666666668</v>
      </c>
      <c r="D108" s="126">
        <f>Table1422[[#This Row],[IQ2_Average]]</f>
        <v>49475.666666666664</v>
      </c>
      <c r="E108" s="126">
        <f>Table1422[[#This Row],[IQ3_Average]]</f>
        <v>76917</v>
      </c>
      <c r="F108" s="128">
        <f>Table1422[[#This Row],[SNAP_Average]]</f>
        <v>6.25E-2</v>
      </c>
      <c r="G108" s="127">
        <f>Table1422[[#This Row],[Poverty_Average]]</f>
        <v>0.12225</v>
      </c>
      <c r="H108" s="127">
        <f>Table1422[[#This Row],[Full Time Employment_Average]]</f>
        <v>0.38300000000000001</v>
      </c>
      <c r="I108">
        <f>'Update Information Here'!AL112</f>
        <v>106</v>
      </c>
      <c r="J108">
        <f t="shared" si="1"/>
        <v>1272</v>
      </c>
      <c r="K108" s="131">
        <f>Table2[[#This Row],[Annual Fees]]/Table2[[#This Row],[IQ1_Average]]</f>
        <v>4.8790466936020044E-2</v>
      </c>
      <c r="L108" s="131">
        <f>Table2[[#This Row],[Annual Fees]]/Table2[[#This Row],[IQ2_Average]]</f>
        <v>2.5709608090172274E-2</v>
      </c>
      <c r="M108" s="131">
        <f>Table2[[#This Row],[Annual Fees]]/Table2[[#This Row],[IQ3_Average]]</f>
        <v>1.653730644720933E-2</v>
      </c>
      <c r="N108" s="133">
        <f>AVERAGE(Table2[[#This Row],[RI_IQ1]:[RI_IQ3]])</f>
        <v>3.0345793824467216E-2</v>
      </c>
      <c r="O108">
        <f>IF(Table2[[#This Row],[SNAP_Average]]&gt;20%,1, IF(Table2[[#This Row],[SNAP_Average]]&lt;11%, 3, 2))</f>
        <v>3</v>
      </c>
      <c r="P108">
        <f>IF(Table2[[#This Row],[Poverty_Average]]&gt;20%,1, IF(Table2[[#This Row],[Poverty_Average]]&lt;10%, 3, 2))</f>
        <v>2</v>
      </c>
      <c r="Q108">
        <f>IF(Table2[[#This Row],[Full Time Employment_Average]]&lt;30%,1, IF(Table2[[#This Row],[Full Time Employment_Average]]&gt;50%, 3, 2))</f>
        <v>2</v>
      </c>
      <c r="R108" s="135">
        <f>AVERAGE(Table2[[#This Row],[FCI_SNAP]:[FCI_FullTimeEmployment]])</f>
        <v>2.3333333333333335</v>
      </c>
      <c r="S10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0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Row],[IQ2_Average]])*(3*0.02)/12,IF(D157&lt;=1.5,"NA")))</f>
        <v>69.861411840565708</v>
      </c>
      <c r="U10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174.65352960141431</v>
      </c>
    </row>
    <row r="109" spans="1:21" x14ac:dyDescent="0.25">
      <c r="A109" t="str">
        <f>Table1422[[#This Row],[Community]]</f>
        <v xml:space="preserve">Funny River  </v>
      </c>
      <c r="C109" s="126">
        <f>Table1422[[#This Row],[IQ1_Average]]</f>
        <v>27604.666666666668</v>
      </c>
      <c r="D109" s="126">
        <f>Table1422[[#This Row],[IQ2_Average]]</f>
        <v>50667</v>
      </c>
      <c r="E109" s="126">
        <f>Table1422[[#This Row],[IQ3_Average]]</f>
        <v>75494.666666666672</v>
      </c>
      <c r="F109" s="128">
        <f>Table1422[[#This Row],[SNAP_Average]]</f>
        <v>0.1085</v>
      </c>
      <c r="G109" s="127">
        <f>Table1422[[#This Row],[Poverty_Average]]</f>
        <v>0.14674999999999999</v>
      </c>
      <c r="H109" s="127">
        <f>Table1422[[#This Row],[Full Time Employment_Average]]</f>
        <v>0.58474999999999999</v>
      </c>
      <c r="I109">
        <f>'Update Information Here'!AL113</f>
        <v>0</v>
      </c>
      <c r="J109">
        <f t="shared" si="1"/>
        <v>0</v>
      </c>
      <c r="K109" s="131">
        <f>Table2[[#This Row],[Annual Fees]]/Table2[[#This Row],[IQ1_Average]]</f>
        <v>0</v>
      </c>
      <c r="L109" s="131">
        <f>Table2[[#This Row],[Annual Fees]]/Table2[[#This Row],[IQ2_Average]]</f>
        <v>0</v>
      </c>
      <c r="M109" s="131">
        <f>Table2[[#This Row],[Annual Fees]]/Table2[[#This Row],[IQ3_Average]]</f>
        <v>0</v>
      </c>
      <c r="N109" s="133">
        <f>AVERAGE(Table2[[#This Row],[RI_IQ1]:[RI_IQ3]])</f>
        <v>0</v>
      </c>
      <c r="O109">
        <f>IF(Table2[[#This Row],[SNAP_Average]]&gt;20%,1, IF(Table2[[#This Row],[SNAP_Average]]&lt;11%, 3, 2))</f>
        <v>3</v>
      </c>
      <c r="P109">
        <f>IF(Table2[[#This Row],[Poverty_Average]]&gt;20%,1, IF(Table2[[#This Row],[Poverty_Average]]&lt;10%, 3, 2))</f>
        <v>2</v>
      </c>
      <c r="Q109">
        <f>IF(Table2[[#This Row],[Full Time Employment_Average]]&lt;30%,1, IF(Table2[[#This Row],[Full Time Employment_Average]]&gt;50%, 3, 2))</f>
        <v>3</v>
      </c>
      <c r="R109" s="135">
        <f>AVERAGE(Table2[[#This Row],[FCI_SNAP]:[FCI_FullTimeEmployment]])</f>
        <v>2.6666666666666665</v>
      </c>
      <c r="S10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0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Row],[IQ2_Average]])*(3*0.02)/12,IF(D158&lt;=1.5,"NA")))</f>
        <v>180.61380953407703</v>
      </c>
      <c r="U10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288.98209525452319</v>
      </c>
    </row>
    <row r="110" spans="1:21" x14ac:dyDescent="0.25">
      <c r="A110" t="str">
        <f>Table1422[[#This Row],[Community]]</f>
        <v xml:space="preserve">Gakona  </v>
      </c>
      <c r="C110" s="126">
        <f>Table1422[[#This Row],[IQ1_Average]]</f>
        <v>19299</v>
      </c>
      <c r="D110" s="126">
        <f>Table1422[[#This Row],[IQ2_Average]]</f>
        <v>38389.75</v>
      </c>
      <c r="E110" s="126">
        <f>Table1422[[#This Row],[IQ3_Average]]</f>
        <v>63863.25</v>
      </c>
      <c r="F110" s="128">
        <f>Table1422[[#This Row],[SNAP_Average]]</f>
        <v>0.14324999999999999</v>
      </c>
      <c r="G110" s="127">
        <f>Table1422[[#This Row],[Poverty_Average]]</f>
        <v>0.14849999999999999</v>
      </c>
      <c r="H110" s="127">
        <f>Table1422[[#This Row],[Full Time Employment_Average]]</f>
        <v>0.46224999999999999</v>
      </c>
      <c r="I110">
        <f>'Update Information Here'!AL114</f>
        <v>0</v>
      </c>
      <c r="J110">
        <f t="shared" si="1"/>
        <v>0</v>
      </c>
      <c r="K110" s="131">
        <f>Table2[[#This Row],[Annual Fees]]/Table2[[#This Row],[IQ1_Average]]</f>
        <v>0</v>
      </c>
      <c r="L110" s="131">
        <f>Table2[[#This Row],[Annual Fees]]/Table2[[#This Row],[IQ2_Average]]</f>
        <v>0</v>
      </c>
      <c r="M110" s="131">
        <f>Table2[[#This Row],[Annual Fees]]/Table2[[#This Row],[IQ3_Average]]</f>
        <v>0</v>
      </c>
      <c r="N110" s="133">
        <f>AVERAGE(Table2[[#This Row],[RI_IQ1]:[RI_IQ3]])</f>
        <v>0</v>
      </c>
      <c r="O110">
        <f>IF(Table2[[#This Row],[SNAP_Average]]&gt;20%,1, IF(Table2[[#This Row],[SNAP_Average]]&lt;11%, 3, 2))</f>
        <v>2</v>
      </c>
      <c r="P110">
        <f>IF(Table2[[#This Row],[Poverty_Average]]&gt;20%,1, IF(Table2[[#This Row],[Poverty_Average]]&lt;10%, 3, 2))</f>
        <v>2</v>
      </c>
      <c r="Q110">
        <f>IF(Table2[[#This Row],[Full Time Employment_Average]]&lt;30%,1, IF(Table2[[#This Row],[Full Time Employment_Average]]&gt;50%, 3, 2))</f>
        <v>2</v>
      </c>
      <c r="R110" s="135">
        <f>AVERAGE(Table2[[#This Row],[FCI_SNAP]:[FCI_FullTimeEmployment]])</f>
        <v>2</v>
      </c>
      <c r="S11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1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Row],[IQ2_Average]])*(3*0.02)/12,IF(D159&lt;=1.5,"NA")))</f>
        <v>53.462650933916983</v>
      </c>
      <c r="U11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133.65662733479249</v>
      </c>
    </row>
    <row r="111" spans="1:21" x14ac:dyDescent="0.25">
      <c r="A111" t="str">
        <f>Table1422[[#This Row],[Community]]</f>
        <v xml:space="preserve">Galena </v>
      </c>
      <c r="C111" s="126">
        <f>Table1422[[#This Row],[IQ1_Average]]</f>
        <v>19819.5</v>
      </c>
      <c r="D111" s="126">
        <f>Table1422[[#This Row],[IQ2_Average]]</f>
        <v>42708.25</v>
      </c>
      <c r="E111" s="126">
        <f>Table1422[[#This Row],[IQ3_Average]]</f>
        <v>70229.25</v>
      </c>
      <c r="F111" s="128">
        <f>Table1422[[#This Row],[SNAP_Average]]</f>
        <v>0.28899999999999998</v>
      </c>
      <c r="G111" s="127">
        <f>Table1422[[#This Row],[Poverty_Average]]</f>
        <v>0.21274999999999999</v>
      </c>
      <c r="H111" s="127">
        <f>Table1422[[#This Row],[Full Time Employment_Average]]</f>
        <v>0.39074999999999999</v>
      </c>
      <c r="I111">
        <f>'Update Information Here'!AL115</f>
        <v>0</v>
      </c>
      <c r="J111">
        <f t="shared" si="1"/>
        <v>0</v>
      </c>
      <c r="K111" s="131">
        <f>Table2[[#This Row],[Annual Fees]]/Table2[[#This Row],[IQ1_Average]]</f>
        <v>0</v>
      </c>
      <c r="L111" s="131">
        <f>Table2[[#This Row],[Annual Fees]]/Table2[[#This Row],[IQ2_Average]]</f>
        <v>0</v>
      </c>
      <c r="M111" s="131">
        <f>Table2[[#This Row],[Annual Fees]]/Table2[[#This Row],[IQ3_Average]]</f>
        <v>0</v>
      </c>
      <c r="N111" s="133">
        <f>AVERAGE(Table2[[#This Row],[RI_IQ1]:[RI_IQ3]])</f>
        <v>0</v>
      </c>
      <c r="O111">
        <f>IF(Table2[[#This Row],[SNAP_Average]]&gt;20%,1, IF(Table2[[#This Row],[SNAP_Average]]&lt;11%, 3, 2))</f>
        <v>1</v>
      </c>
      <c r="P111">
        <f>IF(Table2[[#This Row],[Poverty_Average]]&gt;20%,1, IF(Table2[[#This Row],[Poverty_Average]]&lt;10%, 3, 2))</f>
        <v>1</v>
      </c>
      <c r="Q111">
        <f>IF(Table2[[#This Row],[Full Time Employment_Average]]&lt;30%,1, IF(Table2[[#This Row],[Full Time Employment_Average]]&gt;50%, 3, 2))</f>
        <v>2</v>
      </c>
      <c r="R111" s="135">
        <f>AVERAGE(Table2[[#This Row],[FCI_SNAP]:[FCI_FullTimeEmployment]])</f>
        <v>1.3333333333333333</v>
      </c>
      <c r="S11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11"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Row],[IQ2_Average]])*(3*0.02)/12,IF(D160&lt;=1.5,"NA")))</f>
        <v>0</v>
      </c>
      <c r="U11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56.747814046039316</v>
      </c>
    </row>
    <row r="112" spans="1:21" x14ac:dyDescent="0.25">
      <c r="A112" t="str">
        <f>Table1422[[#This Row],[Community]]</f>
        <v xml:space="preserve">Gambell </v>
      </c>
      <c r="C112" s="126">
        <f>Table1422[[#This Row],[IQ1_Average]]</f>
        <v>19522.666666666668</v>
      </c>
      <c r="D112" s="126">
        <f>Table1422[[#This Row],[IQ2_Average]]</f>
        <v>37879.666666666664</v>
      </c>
      <c r="E112" s="126">
        <f>Table1422[[#This Row],[IQ3_Average]]</f>
        <v>58283.333333333336</v>
      </c>
      <c r="F112" s="128">
        <f>Table1422[[#This Row],[SNAP_Average]]</f>
        <v>0.36799999999999999</v>
      </c>
      <c r="G112" s="127">
        <f>Table1422[[#This Row],[Poverty_Average]]</f>
        <v>0.22949999999999998</v>
      </c>
      <c r="H112" s="127">
        <f>Table1422[[#This Row],[Full Time Employment_Average]]</f>
        <v>0.36974999999999997</v>
      </c>
      <c r="I112">
        <f>'Update Information Here'!AL116</f>
        <v>0</v>
      </c>
      <c r="J112">
        <f t="shared" si="1"/>
        <v>0</v>
      </c>
      <c r="K112" s="131">
        <f>Table2[[#This Row],[Annual Fees]]/Table2[[#This Row],[IQ1_Average]]</f>
        <v>0</v>
      </c>
      <c r="L112" s="131">
        <f>Table2[[#This Row],[Annual Fees]]/Table2[[#This Row],[IQ2_Average]]</f>
        <v>0</v>
      </c>
      <c r="M112" s="131">
        <f>Table2[[#This Row],[Annual Fees]]/Table2[[#This Row],[IQ3_Average]]</f>
        <v>0</v>
      </c>
      <c r="N112" s="133">
        <f>AVERAGE(Table2[[#This Row],[RI_IQ1]:[RI_IQ3]])</f>
        <v>0</v>
      </c>
      <c r="O112">
        <f>IF(Table2[[#This Row],[SNAP_Average]]&gt;20%,1, IF(Table2[[#This Row],[SNAP_Average]]&lt;11%, 3, 2))</f>
        <v>1</v>
      </c>
      <c r="P112">
        <f>IF(Table2[[#This Row],[Poverty_Average]]&gt;20%,1, IF(Table2[[#This Row],[Poverty_Average]]&lt;10%, 3, 2))</f>
        <v>1</v>
      </c>
      <c r="Q112">
        <f>IF(Table2[[#This Row],[Full Time Employment_Average]]&lt;30%,1, IF(Table2[[#This Row],[Full Time Employment_Average]]&gt;50%, 3, 2))</f>
        <v>2</v>
      </c>
      <c r="R112" s="135">
        <f>AVERAGE(Table2[[#This Row],[FCI_SNAP]:[FCI_FullTimeEmployment]])</f>
        <v>1.3333333333333333</v>
      </c>
      <c r="S11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12"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Row],[IQ2_Average]])*(3*0.02)/12,IF(D161&lt;=1.5,"NA")))</f>
        <v>0</v>
      </c>
      <c r="U11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52.754045105163136</v>
      </c>
    </row>
    <row r="113" spans="1:21" x14ac:dyDescent="0.25">
      <c r="A113" t="str">
        <f>Table1422[[#This Row],[Community]]</f>
        <v xml:space="preserve">Game Creek  </v>
      </c>
      <c r="C113" s="126">
        <f>Table1422[[#This Row],[IQ1_Average]]</f>
        <v>29332.5</v>
      </c>
      <c r="D113" s="126">
        <f>Table1422[[#This Row],[IQ2_Average]]</f>
        <v>49490</v>
      </c>
      <c r="E113" s="126">
        <f>Table1422[[#This Row],[IQ3_Average]]</f>
        <v>77078</v>
      </c>
      <c r="F113" s="128">
        <f>Table1422[[#This Row],[SNAP_Average]]</f>
        <v>0.36849999999999999</v>
      </c>
      <c r="G113" s="127">
        <f>Table1422[[#This Row],[Poverty_Average]]</f>
        <v>0.24099999999999999</v>
      </c>
      <c r="H113" s="127">
        <f>Table1422[[#This Row],[Full Time Employment_Average]]</f>
        <v>0.78499999999999992</v>
      </c>
      <c r="I113">
        <f>'Update Information Here'!AL117</f>
        <v>0</v>
      </c>
      <c r="J113">
        <f t="shared" si="1"/>
        <v>0</v>
      </c>
      <c r="K113" s="131">
        <f>Table2[[#This Row],[Annual Fees]]/Table2[[#This Row],[IQ1_Average]]</f>
        <v>0</v>
      </c>
      <c r="L113" s="131">
        <f>Table2[[#This Row],[Annual Fees]]/Table2[[#This Row],[IQ2_Average]]</f>
        <v>0</v>
      </c>
      <c r="M113" s="131">
        <f>Table2[[#This Row],[Annual Fees]]/Table2[[#This Row],[IQ3_Average]]</f>
        <v>0</v>
      </c>
      <c r="N113" s="133">
        <f>AVERAGE(Table2[[#This Row],[RI_IQ1]:[RI_IQ3]])</f>
        <v>0</v>
      </c>
      <c r="O113">
        <f>IF(Table2[[#This Row],[SNAP_Average]]&gt;20%,1, IF(Table2[[#This Row],[SNAP_Average]]&lt;11%, 3, 2))</f>
        <v>1</v>
      </c>
      <c r="P113">
        <f>IF(Table2[[#This Row],[Poverty_Average]]&gt;20%,1, IF(Table2[[#This Row],[Poverty_Average]]&lt;10%, 3, 2))</f>
        <v>1</v>
      </c>
      <c r="Q113">
        <f>IF(Table2[[#This Row],[Full Time Employment_Average]]&lt;30%,1, IF(Table2[[#This Row],[Full Time Employment_Average]]&gt;50%, 3, 2))</f>
        <v>3</v>
      </c>
      <c r="R113" s="135">
        <f>AVERAGE(Table2[[#This Row],[FCI_SNAP]:[FCI_FullTimeEmployment]])</f>
        <v>1.6666666666666667</v>
      </c>
      <c r="S11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1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Row],[IQ2_Average]])*(3*0.02)/12,IF(D162&lt;=1.5,"NA")))</f>
        <v>74.325293038653228</v>
      </c>
      <c r="U11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185.81323259663313</v>
      </c>
    </row>
    <row r="114" spans="1:21" x14ac:dyDescent="0.25">
      <c r="A114" t="str">
        <f>Table1422[[#This Row],[Community]]</f>
        <v xml:space="preserve">Gateway  </v>
      </c>
      <c r="C114" s="126">
        <f>Table1422[[#This Row],[IQ1_Average]]</f>
        <v>45814</v>
      </c>
      <c r="D114" s="126">
        <f>Table1422[[#This Row],[IQ2_Average]]</f>
        <v>80770</v>
      </c>
      <c r="E114" s="126">
        <f>Table1422[[#This Row],[IQ3_Average]]</f>
        <v>116276.5</v>
      </c>
      <c r="F114" s="128">
        <f>Table1422[[#This Row],[SNAP_Average]]</f>
        <v>7.3666666666666672E-2</v>
      </c>
      <c r="G114" s="127">
        <f>Table1422[[#This Row],[Poverty_Average]]</f>
        <v>5.6000000000000001E-2</v>
      </c>
      <c r="H114" s="127">
        <f>Table1422[[#This Row],[Full Time Employment_Average]]</f>
        <v>0.60375000000000001</v>
      </c>
      <c r="I114">
        <f>'Update Information Here'!AL118</f>
        <v>110</v>
      </c>
      <c r="J114">
        <f t="shared" si="1"/>
        <v>1320</v>
      </c>
      <c r="K114" s="131">
        <f>Table2[[#This Row],[Annual Fees]]/Table2[[#This Row],[IQ1_Average]]</f>
        <v>2.8812153490199503E-2</v>
      </c>
      <c r="L114" s="131">
        <f>Table2[[#This Row],[Annual Fees]]/Table2[[#This Row],[IQ2_Average]]</f>
        <v>1.634270149808097E-2</v>
      </c>
      <c r="M114" s="131">
        <f>Table2[[#This Row],[Annual Fees]]/Table2[[#This Row],[IQ3_Average]]</f>
        <v>1.1352250884744553E-2</v>
      </c>
      <c r="N114" s="133">
        <f>AVERAGE(Table2[[#This Row],[RI_IQ1]:[RI_IQ3]])</f>
        <v>1.8835701957675009E-2</v>
      </c>
      <c r="O114">
        <f>IF(Table2[[#This Row],[SNAP_Average]]&gt;20%,1, IF(Table2[[#This Row],[SNAP_Average]]&lt;11%, 3, 2))</f>
        <v>3</v>
      </c>
      <c r="P114">
        <f>IF(Table2[[#This Row],[Poverty_Average]]&gt;20%,1, IF(Table2[[#This Row],[Poverty_Average]]&lt;10%, 3, 2))</f>
        <v>3</v>
      </c>
      <c r="Q114">
        <f>IF(Table2[[#This Row],[Full Time Employment_Average]]&lt;30%,1, IF(Table2[[#This Row],[Full Time Employment_Average]]&gt;50%, 3, 2))</f>
        <v>3</v>
      </c>
      <c r="R114" s="135">
        <f>AVERAGE(Table2[[#This Row],[FCI_SNAP]:[FCI_FullTimeEmployment]])</f>
        <v>3</v>
      </c>
      <c r="S11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1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Row],[IQ2_Average]])*(3*0.02)/12,IF(D163&lt;=1.5,"NA")))</f>
        <v>291.99867423889174</v>
      </c>
      <c r="U11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467.19787878222678</v>
      </c>
    </row>
    <row r="115" spans="1:21" x14ac:dyDescent="0.25">
      <c r="A115" t="str">
        <f>Table1422[[#This Row],[Community]]</f>
        <v xml:space="preserve">Glacier View  </v>
      </c>
      <c r="C115" s="126">
        <f>Table1422[[#This Row],[IQ1_Average]]</f>
        <v>28653.666666666668</v>
      </c>
      <c r="D115" s="126">
        <f>Table1422[[#This Row],[IQ2_Average]]</f>
        <v>51627</v>
      </c>
      <c r="E115" s="126">
        <f>Table1422[[#This Row],[IQ3_Average]]</f>
        <v>74406.666666666672</v>
      </c>
      <c r="F115" s="128">
        <f>Table1422[[#This Row],[SNAP_Average]]</f>
        <v>7.4750000000000011E-2</v>
      </c>
      <c r="G115" s="127">
        <f>Table1422[[#This Row],[Poverty_Average]]</f>
        <v>6.8749999999999992E-2</v>
      </c>
      <c r="H115" s="127">
        <f>Table1422[[#This Row],[Full Time Employment_Average]]</f>
        <v>0.307</v>
      </c>
      <c r="I115">
        <f>'Update Information Here'!AL119</f>
        <v>106.25</v>
      </c>
      <c r="J115">
        <f t="shared" si="1"/>
        <v>1275</v>
      </c>
      <c r="K115" s="131">
        <f>Table2[[#This Row],[Annual Fees]]/Table2[[#This Row],[IQ1_Average]]</f>
        <v>4.4496923023231466E-2</v>
      </c>
      <c r="L115" s="131">
        <f>Table2[[#This Row],[Annual Fees]]/Table2[[#This Row],[IQ2_Average]]</f>
        <v>2.469637980126678E-2</v>
      </c>
      <c r="M115" s="131">
        <f>Table2[[#This Row],[Annual Fees]]/Table2[[#This Row],[IQ3_Average]]</f>
        <v>1.7135561329629959E-2</v>
      </c>
      <c r="N115" s="133">
        <f>AVERAGE(Table2[[#This Row],[RI_IQ1]:[RI_IQ3]])</f>
        <v>2.8776288051376067E-2</v>
      </c>
      <c r="O115">
        <f>IF(Table2[[#This Row],[SNAP_Average]]&gt;20%,1, IF(Table2[[#This Row],[SNAP_Average]]&lt;11%, 3, 2))</f>
        <v>3</v>
      </c>
      <c r="P115">
        <f>IF(Table2[[#This Row],[Poverty_Average]]&gt;20%,1, IF(Table2[[#This Row],[Poverty_Average]]&lt;10%, 3, 2))</f>
        <v>3</v>
      </c>
      <c r="Q115">
        <f>IF(Table2[[#This Row],[Full Time Employment_Average]]&lt;30%,1, IF(Table2[[#This Row],[Full Time Employment_Average]]&gt;50%, 3, 2))</f>
        <v>2</v>
      </c>
      <c r="R115" s="135">
        <f>AVERAGE(Table2[[#This Row],[FCI_SNAP]:[FCI_FullTimeEmployment]])</f>
        <v>2.6666666666666665</v>
      </c>
      <c r="S11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1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Row],[IQ2_Average]])*(3*0.02)/12,IF(D164&lt;=1.5,"NA")))</f>
        <v>184.61380392478941</v>
      </c>
      <c r="U11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295.38208627966299</v>
      </c>
    </row>
    <row r="116" spans="1:21" x14ac:dyDescent="0.25">
      <c r="A116" t="str">
        <f>Table1422[[#This Row],[Community]]</f>
        <v xml:space="preserve">Glennallen  </v>
      </c>
      <c r="C116" s="126">
        <f>Table1422[[#This Row],[IQ1_Average]]</f>
        <v>41662.75</v>
      </c>
      <c r="D116" s="126">
        <f>Table1422[[#This Row],[IQ2_Average]]</f>
        <v>57891.5</v>
      </c>
      <c r="E116" s="126">
        <f>Table1422[[#This Row],[IQ3_Average]]</f>
        <v>97048</v>
      </c>
      <c r="F116" s="128">
        <f>Table1422[[#This Row],[SNAP_Average]]</f>
        <v>4.9250000000000002E-2</v>
      </c>
      <c r="G116" s="127">
        <f>Table1422[[#This Row],[Poverty_Average]]</f>
        <v>2.2250000000000002E-2</v>
      </c>
      <c r="H116" s="127">
        <f>Table1422[[#This Row],[Full Time Employment_Average]]</f>
        <v>0.47600000000000003</v>
      </c>
      <c r="I116">
        <f>'Update Information Here'!AL120</f>
        <v>100</v>
      </c>
      <c r="J116">
        <f t="shared" si="1"/>
        <v>1200</v>
      </c>
      <c r="K116" s="131">
        <f>Table2[[#This Row],[Annual Fees]]/Table2[[#This Row],[IQ1_Average]]</f>
        <v>2.8802707454500722E-2</v>
      </c>
      <c r="L116" s="131">
        <f>Table2[[#This Row],[Annual Fees]]/Table2[[#This Row],[IQ2_Average]]</f>
        <v>2.0728431635041414E-2</v>
      </c>
      <c r="M116" s="131">
        <f>Table2[[#This Row],[Annual Fees]]/Table2[[#This Row],[IQ3_Average]]</f>
        <v>1.2365015250185475E-2</v>
      </c>
      <c r="N116" s="133">
        <f>AVERAGE(Table2[[#This Row],[RI_IQ1]:[RI_IQ3]])</f>
        <v>2.0632051446575872E-2</v>
      </c>
      <c r="O116">
        <f>IF(Table2[[#This Row],[SNAP_Average]]&gt;20%,1, IF(Table2[[#This Row],[SNAP_Average]]&lt;11%, 3, 2))</f>
        <v>3</v>
      </c>
      <c r="P116">
        <f>IF(Table2[[#This Row],[Poverty_Average]]&gt;20%,1, IF(Table2[[#This Row],[Poverty_Average]]&lt;10%, 3, 2))</f>
        <v>3</v>
      </c>
      <c r="Q116">
        <f>IF(Table2[[#This Row],[Full Time Employment_Average]]&lt;30%,1, IF(Table2[[#This Row],[Full Time Employment_Average]]&gt;50%, 3, 2))</f>
        <v>2</v>
      </c>
      <c r="R116" s="135">
        <f>AVERAGE(Table2[[#This Row],[FCI_SNAP]:[FCI_FullTimeEmployment]])</f>
        <v>2.6666666666666665</v>
      </c>
      <c r="S11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1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Row],[IQ2_Average]])*(3*0.02)/12,IF(D165&lt;=1.5,"NA")))</f>
        <v>242.34138873426517</v>
      </c>
      <c r="U11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387.74622197482421</v>
      </c>
    </row>
    <row r="117" spans="1:21" x14ac:dyDescent="0.25">
      <c r="A117" t="str">
        <f>Table1422[[#This Row],[Community]]</f>
        <v xml:space="preserve">Goldstream  </v>
      </c>
      <c r="C117" s="126">
        <f>Table1422[[#This Row],[IQ1_Average]]</f>
        <v>39750.75</v>
      </c>
      <c r="D117" s="126">
        <f>Table1422[[#This Row],[IQ2_Average]]</f>
        <v>53201.25</v>
      </c>
      <c r="E117" s="126">
        <f>Table1422[[#This Row],[IQ3_Average]]</f>
        <v>77931.25</v>
      </c>
      <c r="F117" s="128">
        <f>Table1422[[#This Row],[SNAP_Average]]</f>
        <v>5.9000000000000004E-2</v>
      </c>
      <c r="G117" s="127">
        <f>Table1422[[#This Row],[Poverty_Average]]</f>
        <v>0.13925000000000001</v>
      </c>
      <c r="H117" s="127">
        <f>Table1422[[#This Row],[Full Time Employment_Average]]</f>
        <v>0.48525000000000001</v>
      </c>
      <c r="I117">
        <f>'Update Information Here'!AL121</f>
        <v>98</v>
      </c>
      <c r="J117">
        <f t="shared" si="1"/>
        <v>1176</v>
      </c>
      <c r="K117" s="131">
        <f>Table2[[#This Row],[Annual Fees]]/Table2[[#This Row],[IQ1_Average]]</f>
        <v>2.9584347465142168E-2</v>
      </c>
      <c r="L117" s="131">
        <f>Table2[[#This Row],[Annual Fees]]/Table2[[#This Row],[IQ2_Average]]</f>
        <v>2.2104743779516458E-2</v>
      </c>
      <c r="M117" s="131">
        <f>Table2[[#This Row],[Annual Fees]]/Table2[[#This Row],[IQ3_Average]]</f>
        <v>1.5090223754912183E-2</v>
      </c>
      <c r="N117" s="133">
        <f>AVERAGE(Table2[[#This Row],[RI_IQ1]:[RI_IQ3]])</f>
        <v>2.2259771666523601E-2</v>
      </c>
      <c r="O117">
        <f>IF(Table2[[#This Row],[SNAP_Average]]&gt;20%,1, IF(Table2[[#This Row],[SNAP_Average]]&lt;11%, 3, 2))</f>
        <v>3</v>
      </c>
      <c r="P117">
        <f>IF(Table2[[#This Row],[Poverty_Average]]&gt;20%,1, IF(Table2[[#This Row],[Poverty_Average]]&lt;10%, 3, 2))</f>
        <v>2</v>
      </c>
      <c r="Q117">
        <f>IF(Table2[[#This Row],[Full Time Employment_Average]]&lt;30%,1, IF(Table2[[#This Row],[Full Time Employment_Average]]&gt;50%, 3, 2))</f>
        <v>2</v>
      </c>
      <c r="R117" s="135">
        <f>AVERAGE(Table2[[#This Row],[FCI_SNAP]:[FCI_FullTimeEmployment]])</f>
        <v>2.3333333333333335</v>
      </c>
      <c r="S11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1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Row],[IQ2_Average]])*(3*0.02)/12,IF(D166&lt;=1.5,"NA")))</f>
        <v>88.051217656811716</v>
      </c>
      <c r="U11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220.12804414202932</v>
      </c>
    </row>
    <row r="118" spans="1:21" x14ac:dyDescent="0.25">
      <c r="A118" t="str">
        <f>Table1422[[#This Row],[Community]]</f>
        <v xml:space="preserve">Golovin </v>
      </c>
      <c r="C118" s="126">
        <f>Table1422[[#This Row],[IQ1_Average]]</f>
        <v>22359.5</v>
      </c>
      <c r="D118" s="126">
        <f>Table1422[[#This Row],[IQ2_Average]]</f>
        <v>42703.25</v>
      </c>
      <c r="E118" s="126">
        <f>Table1422[[#This Row],[IQ3_Average]]</f>
        <v>66603</v>
      </c>
      <c r="F118" s="128">
        <f>Table1422[[#This Row],[SNAP_Average]]</f>
        <v>0.23725000000000002</v>
      </c>
      <c r="G118" s="127">
        <f>Table1422[[#This Row],[Poverty_Average]]</f>
        <v>0.25849999999999995</v>
      </c>
      <c r="H118" s="127">
        <f>Table1422[[#This Row],[Full Time Employment_Average]]</f>
        <v>0.35149999999999998</v>
      </c>
      <c r="I118">
        <f>'Update Information Here'!AL122</f>
        <v>0</v>
      </c>
      <c r="J118">
        <f t="shared" si="1"/>
        <v>0</v>
      </c>
      <c r="K118" s="131">
        <f>Table2[[#This Row],[Annual Fees]]/Table2[[#This Row],[IQ1_Average]]</f>
        <v>0</v>
      </c>
      <c r="L118" s="131">
        <f>Table2[[#This Row],[Annual Fees]]/Table2[[#This Row],[IQ2_Average]]</f>
        <v>0</v>
      </c>
      <c r="M118" s="131">
        <f>Table2[[#This Row],[Annual Fees]]/Table2[[#This Row],[IQ3_Average]]</f>
        <v>0</v>
      </c>
      <c r="N118" s="133">
        <f>AVERAGE(Table2[[#This Row],[RI_IQ1]:[RI_IQ3]])</f>
        <v>0</v>
      </c>
      <c r="O118">
        <f>IF(Table2[[#This Row],[SNAP_Average]]&gt;20%,1, IF(Table2[[#This Row],[SNAP_Average]]&lt;11%, 3, 2))</f>
        <v>1</v>
      </c>
      <c r="P118">
        <f>IF(Table2[[#This Row],[Poverty_Average]]&gt;20%,1, IF(Table2[[#This Row],[Poverty_Average]]&lt;10%, 3, 2))</f>
        <v>1</v>
      </c>
      <c r="Q118">
        <f>IF(Table2[[#This Row],[Full Time Employment_Average]]&lt;30%,1, IF(Table2[[#This Row],[Full Time Employment_Average]]&gt;50%, 3, 2))</f>
        <v>2</v>
      </c>
      <c r="R118" s="135">
        <f>AVERAGE(Table2[[#This Row],[FCI_SNAP]:[FCI_FullTimeEmployment]])</f>
        <v>1.3333333333333333</v>
      </c>
      <c r="S11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18"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Row],[IQ2_Average]])*(3*0.02)/12,IF(D167&lt;=1.5,"NA")))</f>
        <v>0</v>
      </c>
      <c r="U11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60.128328783304916</v>
      </c>
    </row>
    <row r="119" spans="1:21" x14ac:dyDescent="0.25">
      <c r="A119" t="str">
        <f>Table1422[[#This Row],[Community]]</f>
        <v xml:space="preserve">Goodnews Bay </v>
      </c>
      <c r="C119" s="126">
        <f>Table1422[[#This Row],[IQ1_Average]]</f>
        <v>12806.25</v>
      </c>
      <c r="D119" s="126">
        <f>Table1422[[#This Row],[IQ2_Average]]</f>
        <v>22895.75</v>
      </c>
      <c r="E119" s="126">
        <f>Table1422[[#This Row],[IQ3_Average]]</f>
        <v>41312.5</v>
      </c>
      <c r="F119" s="128">
        <f>Table1422[[#This Row],[SNAP_Average]]</f>
        <v>0.46624999999999994</v>
      </c>
      <c r="G119" s="127">
        <f>Table1422[[#This Row],[Poverty_Average]]</f>
        <v>0.36599999999999999</v>
      </c>
      <c r="H119" s="127">
        <f>Table1422[[#This Row],[Full Time Employment_Average]]</f>
        <v>0.18049999999999999</v>
      </c>
      <c r="I119">
        <f>'Update Information Here'!AL123</f>
        <v>0</v>
      </c>
      <c r="J119">
        <f t="shared" si="1"/>
        <v>0</v>
      </c>
      <c r="K119" s="131">
        <f>Table2[[#This Row],[Annual Fees]]/Table2[[#This Row],[IQ1_Average]]</f>
        <v>0</v>
      </c>
      <c r="L119" s="131">
        <f>Table2[[#This Row],[Annual Fees]]/Table2[[#This Row],[IQ2_Average]]</f>
        <v>0</v>
      </c>
      <c r="M119" s="131">
        <f>Table2[[#This Row],[Annual Fees]]/Table2[[#This Row],[IQ3_Average]]</f>
        <v>0</v>
      </c>
      <c r="N119" s="133">
        <f>AVERAGE(Table2[[#This Row],[RI_IQ1]:[RI_IQ3]])</f>
        <v>0</v>
      </c>
      <c r="O119">
        <f>IF(Table2[[#This Row],[SNAP_Average]]&gt;20%,1, IF(Table2[[#This Row],[SNAP_Average]]&lt;11%, 3, 2))</f>
        <v>1</v>
      </c>
      <c r="P119">
        <f>IF(Table2[[#This Row],[Poverty_Average]]&gt;20%,1, IF(Table2[[#This Row],[Poverty_Average]]&lt;10%, 3, 2))</f>
        <v>1</v>
      </c>
      <c r="Q119">
        <f>IF(Table2[[#This Row],[Full Time Employment_Average]]&lt;30%,1, IF(Table2[[#This Row],[Full Time Employment_Average]]&gt;50%, 3, 2))</f>
        <v>1</v>
      </c>
      <c r="R119" s="135">
        <f>AVERAGE(Table2[[#This Row],[FCI_SNAP]:[FCI_FullTimeEmployment]])</f>
        <v>1</v>
      </c>
      <c r="S11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1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Row],[IQ2_Average]])*(3*0.02)/12,IF(D168&lt;=1.5,"NA")))</f>
        <v>0</v>
      </c>
      <c r="U11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34.25388394094751</v>
      </c>
    </row>
    <row r="120" spans="1:21" x14ac:dyDescent="0.25">
      <c r="A120" t="str">
        <f>Table1422[[#This Row],[Community]]</f>
        <v xml:space="preserve">Grayling </v>
      </c>
      <c r="C120" s="126">
        <f>Table1422[[#This Row],[IQ1_Average]]</f>
        <v>7400</v>
      </c>
      <c r="D120" s="126">
        <f>Table1422[[#This Row],[IQ2_Average]]</f>
        <v>15625</v>
      </c>
      <c r="E120" s="126">
        <f>Table1422[[#This Row],[IQ3_Average]]</f>
        <v>35130.666666666664</v>
      </c>
      <c r="F120" s="128">
        <f>Table1422[[#This Row],[SNAP_Average]]</f>
        <v>0.43724999999999997</v>
      </c>
      <c r="G120" s="127">
        <f>Table1422[[#This Row],[Poverty_Average]]</f>
        <v>0.34425000000000006</v>
      </c>
      <c r="H120" s="127">
        <f>Table1422[[#This Row],[Full Time Employment_Average]]</f>
        <v>0.20033333333333334</v>
      </c>
      <c r="I120">
        <f>'Update Information Here'!AL124</f>
        <v>0</v>
      </c>
      <c r="J120">
        <f t="shared" si="1"/>
        <v>0</v>
      </c>
      <c r="K120" s="131">
        <f>Table2[[#This Row],[Annual Fees]]/Table2[[#This Row],[IQ1_Average]]</f>
        <v>0</v>
      </c>
      <c r="L120" s="131">
        <f>Table2[[#This Row],[Annual Fees]]/Table2[[#This Row],[IQ2_Average]]</f>
        <v>0</v>
      </c>
      <c r="M120" s="131">
        <f>Table2[[#This Row],[Annual Fees]]/Table2[[#This Row],[IQ3_Average]]</f>
        <v>0</v>
      </c>
      <c r="N120" s="133">
        <f>AVERAGE(Table2[[#This Row],[RI_IQ1]:[RI_IQ3]])</f>
        <v>0</v>
      </c>
      <c r="O120">
        <f>IF(Table2[[#This Row],[SNAP_Average]]&gt;20%,1, IF(Table2[[#This Row],[SNAP_Average]]&lt;11%, 3, 2))</f>
        <v>1</v>
      </c>
      <c r="P120">
        <f>IF(Table2[[#This Row],[Poverty_Average]]&gt;20%,1, IF(Table2[[#This Row],[Poverty_Average]]&lt;10%, 3, 2))</f>
        <v>1</v>
      </c>
      <c r="Q120">
        <f>IF(Table2[[#This Row],[Full Time Employment_Average]]&lt;30%,1, IF(Table2[[#This Row],[Full Time Employment_Average]]&gt;50%, 3, 2))</f>
        <v>1</v>
      </c>
      <c r="R120" s="135">
        <f>AVERAGE(Table2[[#This Row],[FCI_SNAP]:[FCI_FullTimeEmployment]])</f>
        <v>1</v>
      </c>
      <c r="S12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2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Row],[IQ2_Average]])*(3*0.02)/12,IF(D169&lt;=1.5,"NA")))</f>
        <v>0</v>
      </c>
      <c r="U12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21.968337197368054</v>
      </c>
    </row>
    <row r="121" spans="1:21" x14ac:dyDescent="0.25">
      <c r="A121" t="str">
        <f>Table1422[[#This Row],[Community]]</f>
        <v xml:space="preserve">Gulkana  </v>
      </c>
      <c r="C121" s="126">
        <f>Table1422[[#This Row],[IQ1_Average]]</f>
        <v>14439</v>
      </c>
      <c r="D121" s="126">
        <f>Table1422[[#This Row],[IQ2_Average]]</f>
        <v>24059.5</v>
      </c>
      <c r="E121" s="126">
        <f>Table1422[[#This Row],[IQ3_Average]]</f>
        <v>43191.666666666664</v>
      </c>
      <c r="F121" s="128">
        <f>Table1422[[#This Row],[SNAP_Average]]</f>
        <v>0.29600000000000004</v>
      </c>
      <c r="G121" s="127">
        <f>Table1422[[#This Row],[Poverty_Average]]</f>
        <v>0.31524999999999997</v>
      </c>
      <c r="H121" s="127">
        <f>Table1422[[#This Row],[Full Time Employment_Average]]</f>
        <v>0.29200000000000004</v>
      </c>
      <c r="I121">
        <f>'Update Information Here'!AL125</f>
        <v>0</v>
      </c>
      <c r="J121">
        <f t="shared" si="1"/>
        <v>0</v>
      </c>
      <c r="K121" s="131">
        <f>Table2[[#This Row],[Annual Fees]]/Table2[[#This Row],[IQ1_Average]]</f>
        <v>0</v>
      </c>
      <c r="L121" s="131">
        <f>Table2[[#This Row],[Annual Fees]]/Table2[[#This Row],[IQ2_Average]]</f>
        <v>0</v>
      </c>
      <c r="M121" s="131">
        <f>Table2[[#This Row],[Annual Fees]]/Table2[[#This Row],[IQ3_Average]]</f>
        <v>0</v>
      </c>
      <c r="N121" s="133">
        <f>AVERAGE(Table2[[#This Row],[RI_IQ1]:[RI_IQ3]])</f>
        <v>0</v>
      </c>
      <c r="O121">
        <f>IF(Table2[[#This Row],[SNAP_Average]]&gt;20%,1, IF(Table2[[#This Row],[SNAP_Average]]&lt;11%, 3, 2))</f>
        <v>1</v>
      </c>
      <c r="P121">
        <f>IF(Table2[[#This Row],[Poverty_Average]]&gt;20%,1, IF(Table2[[#This Row],[Poverty_Average]]&lt;10%, 3, 2))</f>
        <v>1</v>
      </c>
      <c r="Q121">
        <f>IF(Table2[[#This Row],[Full Time Employment_Average]]&lt;30%,1, IF(Table2[[#This Row],[Full Time Employment_Average]]&gt;50%, 3, 2))</f>
        <v>1</v>
      </c>
      <c r="R121" s="135">
        <f>AVERAGE(Table2[[#This Row],[FCI_SNAP]:[FCI_FullTimeEmployment]])</f>
        <v>1</v>
      </c>
      <c r="S12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21"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Row],[IQ2_Average]])*(3*0.02)/12,IF(D170&lt;=1.5,"NA")))</f>
        <v>0</v>
      </c>
      <c r="U12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37.32092164709838</v>
      </c>
    </row>
    <row r="122" spans="1:21" x14ac:dyDescent="0.25">
      <c r="A122" t="str">
        <f>Table1422[[#This Row],[Community]]</f>
        <v xml:space="preserve">Gustavus </v>
      </c>
      <c r="C122" s="126">
        <f>Table1422[[#This Row],[IQ1_Average]]</f>
        <v>29958.25</v>
      </c>
      <c r="D122" s="126">
        <f>Table1422[[#This Row],[IQ2_Average]]</f>
        <v>46685.5</v>
      </c>
      <c r="E122" s="126">
        <f>Table1422[[#This Row],[IQ3_Average]]</f>
        <v>65371.25</v>
      </c>
      <c r="F122" s="128">
        <f>Table1422[[#This Row],[SNAP_Average]]</f>
        <v>0.15200000000000002</v>
      </c>
      <c r="G122" s="127">
        <f>Table1422[[#This Row],[Poverty_Average]]</f>
        <v>0.12925</v>
      </c>
      <c r="H122" s="127">
        <f>Table1422[[#This Row],[Full Time Employment_Average]]</f>
        <v>0.42799999999999999</v>
      </c>
      <c r="I122">
        <f>'Update Information Here'!AL126</f>
        <v>0</v>
      </c>
      <c r="J122">
        <f t="shared" si="1"/>
        <v>0</v>
      </c>
      <c r="K122" s="131">
        <f>Table2[[#This Row],[Annual Fees]]/Table2[[#This Row],[IQ1_Average]]</f>
        <v>0</v>
      </c>
      <c r="L122" s="131">
        <f>Table2[[#This Row],[Annual Fees]]/Table2[[#This Row],[IQ2_Average]]</f>
        <v>0</v>
      </c>
      <c r="M122" s="131">
        <f>Table2[[#This Row],[Annual Fees]]/Table2[[#This Row],[IQ3_Average]]</f>
        <v>0</v>
      </c>
      <c r="N122" s="133">
        <f>AVERAGE(Table2[[#This Row],[RI_IQ1]:[RI_IQ3]])</f>
        <v>0</v>
      </c>
      <c r="O122">
        <f>IF(Table2[[#This Row],[SNAP_Average]]&gt;20%,1, IF(Table2[[#This Row],[SNAP_Average]]&lt;11%, 3, 2))</f>
        <v>2</v>
      </c>
      <c r="P122">
        <f>IF(Table2[[#This Row],[Poverty_Average]]&gt;20%,1, IF(Table2[[#This Row],[Poverty_Average]]&lt;10%, 3, 2))</f>
        <v>2</v>
      </c>
      <c r="Q122">
        <f>IF(Table2[[#This Row],[Full Time Employment_Average]]&lt;30%,1, IF(Table2[[#This Row],[Full Time Employment_Average]]&gt;50%, 3, 2))</f>
        <v>2</v>
      </c>
      <c r="R122" s="135">
        <f>AVERAGE(Table2[[#This Row],[FCI_SNAP]:[FCI_FullTimeEmployment]])</f>
        <v>2</v>
      </c>
      <c r="S12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2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Row],[IQ2_Average]])*(3*0.02)/12,IF(D171&lt;=1.5,"NA")))</f>
        <v>71.329771123836522</v>
      </c>
      <c r="U12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178.3244278095913</v>
      </c>
    </row>
    <row r="123" spans="1:21" x14ac:dyDescent="0.25">
      <c r="A123" t="str">
        <f>Table1422[[#This Row],[Community]]</f>
        <v xml:space="preserve">Haines  </v>
      </c>
      <c r="C123" s="126">
        <f>Table1422[[#This Row],[IQ1_Average]]</f>
        <v>31990.333333333332</v>
      </c>
      <c r="D123" s="126">
        <f>Table1422[[#This Row],[IQ2_Average]]</f>
        <v>55589.333333333336</v>
      </c>
      <c r="E123" s="126">
        <f>Table1422[[#This Row],[IQ3_Average]]</f>
        <v>85570.666666666672</v>
      </c>
      <c r="F123" s="128">
        <f>Table1422[[#This Row],[SNAP_Average]]</f>
        <v>6.9250000000000006E-2</v>
      </c>
      <c r="G123" s="127">
        <f>Table1422[[#This Row],[Poverty_Average]]</f>
        <v>3.075E-2</v>
      </c>
      <c r="H123" s="127">
        <f>Table1422[[#This Row],[Full Time Employment_Average]]</f>
        <v>0.47075</v>
      </c>
      <c r="I123">
        <f>'Update Information Here'!AL127</f>
        <v>0</v>
      </c>
      <c r="J123">
        <f t="shared" si="1"/>
        <v>0</v>
      </c>
      <c r="K123" s="131">
        <f>Table2[[#This Row],[Annual Fees]]/Table2[[#This Row],[IQ1_Average]]</f>
        <v>0</v>
      </c>
      <c r="L123" s="131">
        <f>Table2[[#This Row],[Annual Fees]]/Table2[[#This Row],[IQ2_Average]]</f>
        <v>0</v>
      </c>
      <c r="M123" s="131">
        <f>Table2[[#This Row],[Annual Fees]]/Table2[[#This Row],[IQ3_Average]]</f>
        <v>0</v>
      </c>
      <c r="N123" s="133">
        <f>AVERAGE(Table2[[#This Row],[RI_IQ1]:[RI_IQ3]])</f>
        <v>0</v>
      </c>
      <c r="O123">
        <f>IF(Table2[[#This Row],[SNAP_Average]]&gt;20%,1, IF(Table2[[#This Row],[SNAP_Average]]&lt;11%, 3, 2))</f>
        <v>3</v>
      </c>
      <c r="P123">
        <f>IF(Table2[[#This Row],[Poverty_Average]]&gt;20%,1, IF(Table2[[#This Row],[Poverty_Average]]&lt;10%, 3, 2))</f>
        <v>3</v>
      </c>
      <c r="Q123">
        <f>IF(Table2[[#This Row],[Full Time Employment_Average]]&lt;30%,1, IF(Table2[[#This Row],[Full Time Employment_Average]]&gt;50%, 3, 2))</f>
        <v>2</v>
      </c>
      <c r="R123" s="135">
        <f>AVERAGE(Table2[[#This Row],[FCI_SNAP]:[FCI_FullTimeEmployment]])</f>
        <v>2.6666666666666665</v>
      </c>
      <c r="S12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2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Row],[IQ2_Average]])*(3*0.02)/12,IF(D172&lt;=1.5,"NA")))</f>
        <v>205.13745173841656</v>
      </c>
      <c r="U12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328.21992278146644</v>
      </c>
    </row>
    <row r="124" spans="1:21" x14ac:dyDescent="0.25">
      <c r="A124" t="str">
        <f>Table1422[[#This Row],[Community]]</f>
        <v xml:space="preserve">Halibut Cove  </v>
      </c>
      <c r="C124" s="126">
        <f>Table1422[[#This Row],[IQ1_Average]]</f>
        <v>38029.25</v>
      </c>
      <c r="D124" s="126">
        <f>Table1422[[#This Row],[IQ2_Average]]</f>
        <v>57175.5</v>
      </c>
      <c r="E124" s="126">
        <f>Table1422[[#This Row],[IQ3_Average]]</f>
        <v>77306</v>
      </c>
      <c r="F124" s="128">
        <f>Table1422[[#This Row],[SNAP_Average]]</f>
        <v>5.6999999999999995E-2</v>
      </c>
      <c r="G124" s="127">
        <f>Table1422[[#This Row],[Poverty_Average]]</f>
        <v>4.9999999999999996E-2</v>
      </c>
      <c r="H124" s="127">
        <f>Table1422[[#This Row],[Full Time Employment_Average]]</f>
        <v>0.17600000000000002</v>
      </c>
      <c r="I124">
        <f>'Update Information Here'!AL128</f>
        <v>0</v>
      </c>
      <c r="J124">
        <f t="shared" si="1"/>
        <v>0</v>
      </c>
      <c r="K124" s="131">
        <f>Table2[[#This Row],[Annual Fees]]/Table2[[#This Row],[IQ1_Average]]</f>
        <v>0</v>
      </c>
      <c r="L124" s="131">
        <f>Table2[[#This Row],[Annual Fees]]/Table2[[#This Row],[IQ2_Average]]</f>
        <v>0</v>
      </c>
      <c r="M124" s="131">
        <f>Table2[[#This Row],[Annual Fees]]/Table2[[#This Row],[IQ3_Average]]</f>
        <v>0</v>
      </c>
      <c r="N124" s="133">
        <f>AVERAGE(Table2[[#This Row],[RI_IQ1]:[RI_IQ3]])</f>
        <v>0</v>
      </c>
      <c r="O124">
        <f>IF(Table2[[#This Row],[SNAP_Average]]&gt;20%,1, IF(Table2[[#This Row],[SNAP_Average]]&lt;11%, 3, 2))</f>
        <v>3</v>
      </c>
      <c r="P124">
        <f>IF(Table2[[#This Row],[Poverty_Average]]&gt;20%,1, IF(Table2[[#This Row],[Poverty_Average]]&lt;10%, 3, 2))</f>
        <v>3</v>
      </c>
      <c r="Q124">
        <f>IF(Table2[[#This Row],[Full Time Employment_Average]]&lt;30%,1, IF(Table2[[#This Row],[Full Time Employment_Average]]&gt;50%, 3, 2))</f>
        <v>1</v>
      </c>
      <c r="R124" s="135">
        <f>AVERAGE(Table2[[#This Row],[FCI_SNAP]:[FCI_FullTimeEmployment]])</f>
        <v>2.3333333333333335</v>
      </c>
      <c r="S12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2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Row],[IQ2_Average]])*(3*0.02)/12,IF(D173&lt;=1.5,"NA")))</f>
        <v>88.150517891621959</v>
      </c>
      <c r="U12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220.37629472905496</v>
      </c>
    </row>
    <row r="125" spans="1:21" x14ac:dyDescent="0.25">
      <c r="A125" t="str">
        <f>Table1422[[#This Row],[Community]]</f>
        <v xml:space="preserve">Happy Valley  </v>
      </c>
      <c r="C125" s="126">
        <f>Table1422[[#This Row],[IQ1_Average]]</f>
        <v>15937</v>
      </c>
      <c r="D125" s="126">
        <f>Table1422[[#This Row],[IQ2_Average]]</f>
        <v>35256.5</v>
      </c>
      <c r="E125" s="126">
        <f>Table1422[[#This Row],[IQ3_Average]]</f>
        <v>56278</v>
      </c>
      <c r="F125" s="128">
        <f>Table1422[[#This Row],[SNAP_Average]]</f>
        <v>0.13574999999999998</v>
      </c>
      <c r="G125" s="127">
        <f>Table1422[[#This Row],[Poverty_Average]]</f>
        <v>8.7999999999999995E-2</v>
      </c>
      <c r="H125" s="127">
        <f>Table1422[[#This Row],[Full Time Employment_Average]]</f>
        <v>0.34449999999999997</v>
      </c>
      <c r="I125">
        <f>'Update Information Here'!AL129</f>
        <v>0</v>
      </c>
      <c r="J125">
        <f t="shared" si="1"/>
        <v>0</v>
      </c>
      <c r="K125" s="131">
        <f>Table2[[#This Row],[Annual Fees]]/Table2[[#This Row],[IQ1_Average]]</f>
        <v>0</v>
      </c>
      <c r="L125" s="131">
        <f>Table2[[#This Row],[Annual Fees]]/Table2[[#This Row],[IQ2_Average]]</f>
        <v>0</v>
      </c>
      <c r="M125" s="131">
        <f>Table2[[#This Row],[Annual Fees]]/Table2[[#This Row],[IQ3_Average]]</f>
        <v>0</v>
      </c>
      <c r="N125" s="133">
        <f>AVERAGE(Table2[[#This Row],[RI_IQ1]:[RI_IQ3]])</f>
        <v>0</v>
      </c>
      <c r="O125">
        <f>IF(Table2[[#This Row],[SNAP_Average]]&gt;20%,1, IF(Table2[[#This Row],[SNAP_Average]]&lt;11%, 3, 2))</f>
        <v>2</v>
      </c>
      <c r="P125">
        <f>IF(Table2[[#This Row],[Poverty_Average]]&gt;20%,1, IF(Table2[[#This Row],[Poverty_Average]]&lt;10%, 3, 2))</f>
        <v>3</v>
      </c>
      <c r="Q125">
        <f>IF(Table2[[#This Row],[Full Time Employment_Average]]&lt;30%,1, IF(Table2[[#This Row],[Full Time Employment_Average]]&gt;50%, 3, 2))</f>
        <v>2</v>
      </c>
      <c r="R125" s="135">
        <f>AVERAGE(Table2[[#This Row],[FCI_SNAP]:[FCI_FullTimeEmployment]])</f>
        <v>2.3333333333333335</v>
      </c>
      <c r="S12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2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Row],[IQ2_Average]])*(3*0.02)/12,IF(D174&lt;=1.5,"NA")))</f>
        <v>45.922300177614495</v>
      </c>
      <c r="U12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114.80575044403626</v>
      </c>
    </row>
    <row r="126" spans="1:21" x14ac:dyDescent="0.25">
      <c r="A126" t="str">
        <f>Table1422[[#This Row],[Community]]</f>
        <v xml:space="preserve">Harding-Birch Lakes  </v>
      </c>
      <c r="C126" s="126">
        <f>Table1422[[#This Row],[IQ1_Average]]</f>
        <v>24748</v>
      </c>
      <c r="D126" s="126">
        <f>Table1422[[#This Row],[IQ2_Average]]</f>
        <v>50426.25</v>
      </c>
      <c r="E126" s="126">
        <f>Table1422[[#This Row],[IQ3_Average]]</f>
        <v>66836.5</v>
      </c>
      <c r="F126" s="128">
        <f>Table1422[[#This Row],[SNAP_Average]]</f>
        <v>7.7249999999999985E-2</v>
      </c>
      <c r="G126" s="127">
        <f>Table1422[[#This Row],[Poverty_Average]]</f>
        <v>0.124</v>
      </c>
      <c r="H126" s="127">
        <f>Table1422[[#This Row],[Full Time Employment_Average]]</f>
        <v>0.50224999999999997</v>
      </c>
      <c r="I126">
        <f>'Update Information Here'!AL130</f>
        <v>0</v>
      </c>
      <c r="J126">
        <f t="shared" ref="J126:J189" si="2">I126*12</f>
        <v>0</v>
      </c>
      <c r="K126" s="131">
        <f>Table2[[#This Row],[Annual Fees]]/Table2[[#This Row],[IQ1_Average]]</f>
        <v>0</v>
      </c>
      <c r="L126" s="131">
        <f>Table2[[#This Row],[Annual Fees]]/Table2[[#This Row],[IQ2_Average]]</f>
        <v>0</v>
      </c>
      <c r="M126" s="131">
        <f>Table2[[#This Row],[Annual Fees]]/Table2[[#This Row],[IQ3_Average]]</f>
        <v>0</v>
      </c>
      <c r="N126" s="133">
        <f>AVERAGE(Table2[[#This Row],[RI_IQ1]:[RI_IQ3]])</f>
        <v>0</v>
      </c>
      <c r="O126">
        <f>IF(Table2[[#This Row],[SNAP_Average]]&gt;20%,1, IF(Table2[[#This Row],[SNAP_Average]]&lt;11%, 3, 2))</f>
        <v>3</v>
      </c>
      <c r="P126">
        <f>IF(Table2[[#This Row],[Poverty_Average]]&gt;20%,1, IF(Table2[[#This Row],[Poverty_Average]]&lt;10%, 3, 2))</f>
        <v>2</v>
      </c>
      <c r="Q126">
        <f>IF(Table2[[#This Row],[Full Time Employment_Average]]&lt;30%,1, IF(Table2[[#This Row],[Full Time Employment_Average]]&gt;50%, 3, 2))</f>
        <v>3</v>
      </c>
      <c r="R126" s="135">
        <f>AVERAGE(Table2[[#This Row],[FCI_SNAP]:[FCI_FullTimeEmployment]])</f>
        <v>2.6666666666666665</v>
      </c>
      <c r="S12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2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Row],[IQ2_Average]])*(3*0.02)/12,IF(D175&lt;=1.5,"NA")))</f>
        <v>166.22311366130467</v>
      </c>
      <c r="U12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265.95698185808743</v>
      </c>
    </row>
    <row r="127" spans="1:21" x14ac:dyDescent="0.25">
      <c r="A127" t="str">
        <f>Table1422[[#This Row],[Community]]</f>
        <v xml:space="preserve">Healy  </v>
      </c>
      <c r="C127" s="126">
        <f>Table1422[[#This Row],[IQ1_Average]]</f>
        <v>36220</v>
      </c>
      <c r="D127" s="126">
        <f>Table1422[[#This Row],[IQ2_Average]]</f>
        <v>67962</v>
      </c>
      <c r="E127" s="126">
        <f>Table1422[[#This Row],[IQ3_Average]]</f>
        <v>89183.666666666672</v>
      </c>
      <c r="F127" s="128">
        <f>Table1422[[#This Row],[SNAP_Average]]</f>
        <v>3.266666666666667E-2</v>
      </c>
      <c r="G127" s="127">
        <f>Table1422[[#This Row],[Poverty_Average]]</f>
        <v>9.4333333333333338E-2</v>
      </c>
      <c r="H127" s="127">
        <f>Table1422[[#This Row],[Full Time Employment_Average]]</f>
        <v>0.41466666666666668</v>
      </c>
      <c r="I127">
        <f>'Update Information Here'!AL131</f>
        <v>120</v>
      </c>
      <c r="J127">
        <f t="shared" si="2"/>
        <v>1440</v>
      </c>
      <c r="K127" s="131">
        <f>Table2[[#This Row],[Annual Fees]]/Table2[[#This Row],[IQ1_Average]]</f>
        <v>3.9757040309221427E-2</v>
      </c>
      <c r="L127" s="131">
        <f>Table2[[#This Row],[Annual Fees]]/Table2[[#This Row],[IQ2_Average]]</f>
        <v>2.1188311115034872E-2</v>
      </c>
      <c r="M127" s="131">
        <f>Table2[[#This Row],[Annual Fees]]/Table2[[#This Row],[IQ3_Average]]</f>
        <v>1.6146454320858452E-2</v>
      </c>
      <c r="N127" s="133">
        <f>AVERAGE(Table2[[#This Row],[RI_IQ1]:[RI_IQ3]])</f>
        <v>2.5697268581704916E-2</v>
      </c>
      <c r="O127">
        <f>IF(Table2[[#This Row],[SNAP_Average]]&gt;20%,1, IF(Table2[[#This Row],[SNAP_Average]]&lt;11%, 3, 2))</f>
        <v>3</v>
      </c>
      <c r="P127">
        <f>IF(Table2[[#This Row],[Poverty_Average]]&gt;20%,1, IF(Table2[[#This Row],[Poverty_Average]]&lt;10%, 3, 2))</f>
        <v>3</v>
      </c>
      <c r="Q127">
        <f>IF(Table2[[#This Row],[Full Time Employment_Average]]&lt;30%,1, IF(Table2[[#This Row],[Full Time Employment_Average]]&gt;50%, 3, 2))</f>
        <v>2</v>
      </c>
      <c r="R127" s="135">
        <f>AVERAGE(Table2[[#This Row],[FCI_SNAP]:[FCI_FullTimeEmployment]])</f>
        <v>2.6666666666666665</v>
      </c>
      <c r="S12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2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Row],[IQ2_Average]])*(3*0.02)/12,IF(D176&lt;=1.5,"NA")))</f>
        <v>233.48785031074001</v>
      </c>
      <c r="U12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373.58056049718397</v>
      </c>
    </row>
    <row r="128" spans="1:21" x14ac:dyDescent="0.25">
      <c r="A128" t="str">
        <f>Table1422[[#This Row],[Community]]</f>
        <v xml:space="preserve">Healy Lake  </v>
      </c>
      <c r="C128" s="126">
        <f>Table1422[[#This Row],[IQ1_Average]]</f>
        <v>46267</v>
      </c>
      <c r="D128" s="126">
        <f>Table1422[[#This Row],[IQ2_Average]]</f>
        <v>80889</v>
      </c>
      <c r="E128" s="126">
        <f>Table1422[[#This Row],[IQ3_Average]]</f>
        <v>107967</v>
      </c>
      <c r="F128" s="128">
        <f>Table1422[[#This Row],[SNAP_Average]]</f>
        <v>1.8666666666666665E-2</v>
      </c>
      <c r="G128" s="127">
        <f>Table1422[[#This Row],[Poverty_Average]]</f>
        <v>3.3000000000000002E-2</v>
      </c>
      <c r="H128" s="127">
        <f>Table1422[[#This Row],[Full Time Employment_Average]]</f>
        <v>0.7316666666666668</v>
      </c>
      <c r="I128">
        <f>'Update Information Here'!AL132</f>
        <v>0</v>
      </c>
      <c r="J128">
        <f t="shared" si="2"/>
        <v>0</v>
      </c>
      <c r="K128" s="131">
        <f>Table2[[#This Row],[Annual Fees]]/Table2[[#This Row],[IQ1_Average]]</f>
        <v>0</v>
      </c>
      <c r="L128" s="131">
        <f>Table2[[#This Row],[Annual Fees]]/Table2[[#This Row],[IQ2_Average]]</f>
        <v>0</v>
      </c>
      <c r="M128" s="131">
        <f>Table2[[#This Row],[Annual Fees]]/Table2[[#This Row],[IQ3_Average]]</f>
        <v>0</v>
      </c>
      <c r="N128" s="133">
        <f>AVERAGE(Table2[[#This Row],[RI_IQ1]:[RI_IQ3]])</f>
        <v>0</v>
      </c>
      <c r="O128">
        <f>IF(Table2[[#This Row],[SNAP_Average]]&gt;20%,1, IF(Table2[[#This Row],[SNAP_Average]]&lt;11%, 3, 2))</f>
        <v>3</v>
      </c>
      <c r="P128">
        <f>IF(Table2[[#This Row],[Poverty_Average]]&gt;20%,1, IF(Table2[[#This Row],[Poverty_Average]]&lt;10%, 3, 2))</f>
        <v>3</v>
      </c>
      <c r="Q128">
        <f>IF(Table2[[#This Row],[Full Time Employment_Average]]&lt;30%,1, IF(Table2[[#This Row],[Full Time Employment_Average]]&gt;50%, 3, 2))</f>
        <v>3</v>
      </c>
      <c r="R128" s="135">
        <f>AVERAGE(Table2[[#This Row],[FCI_SNAP]:[FCI_FullTimeEmployment]])</f>
        <v>3</v>
      </c>
      <c r="S12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2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Row],[IQ2_Average]])*(3*0.02)/12,IF(D177&lt;=1.5,"NA")))</f>
        <v>289.09496649459885</v>
      </c>
      <c r="U12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462.55194639135811</v>
      </c>
    </row>
    <row r="129" spans="1:21" x14ac:dyDescent="0.25">
      <c r="A129" t="str">
        <f>Table1422[[#This Row],[Community]]</f>
        <v xml:space="preserve">Hobart Bay  </v>
      </c>
      <c r="C129" s="126" t="e">
        <f>Table1422[[#This Row],[IQ1_Average]]</f>
        <v>#DIV/0!</v>
      </c>
      <c r="D129" s="126" t="e">
        <f>Table1422[[#This Row],[IQ2_Average]]</f>
        <v>#DIV/0!</v>
      </c>
      <c r="E129" s="126" t="e">
        <f>Table1422[[#This Row],[IQ3_Average]]</f>
        <v>#DIV/0!</v>
      </c>
      <c r="F129" s="128">
        <f>Table1422[[#This Row],[SNAP_Average]]</f>
        <v>0</v>
      </c>
      <c r="G129" s="127">
        <f>Table1422[[#This Row],[Poverty_Average]]</f>
        <v>0</v>
      </c>
      <c r="H129" s="127">
        <f>Table1422[[#This Row],[Full Time Employment_Average]]</f>
        <v>0.33949999999999997</v>
      </c>
      <c r="I129">
        <f>'Update Information Here'!AL133</f>
        <v>88.63</v>
      </c>
      <c r="J129">
        <f t="shared" si="2"/>
        <v>1063.56</v>
      </c>
      <c r="K129" s="131" t="e">
        <f>Table2[[#This Row],[Annual Fees]]/Table2[[#This Row],[IQ1_Average]]</f>
        <v>#DIV/0!</v>
      </c>
      <c r="L129" s="131" t="e">
        <f>Table2[[#This Row],[Annual Fees]]/Table2[[#This Row],[IQ2_Average]]</f>
        <v>#DIV/0!</v>
      </c>
      <c r="M129" s="131" t="e">
        <f>Table2[[#This Row],[Annual Fees]]/Table2[[#This Row],[IQ3_Average]]</f>
        <v>#DIV/0!</v>
      </c>
      <c r="N129" s="133" t="e">
        <f>AVERAGE(Table2[[#This Row],[RI_IQ1]:[RI_IQ3]])</f>
        <v>#DIV/0!</v>
      </c>
      <c r="O129">
        <f>IF(Table2[[#This Row],[SNAP_Average]]&gt;20%,1, IF(Table2[[#This Row],[SNAP_Average]]&lt;11%, 3, 2))</f>
        <v>3</v>
      </c>
      <c r="P129">
        <f>IF(Table2[[#This Row],[Poverty_Average]]&gt;20%,1, IF(Table2[[#This Row],[Poverty_Average]]&lt;10%, 3, 2))</f>
        <v>3</v>
      </c>
      <c r="Q129">
        <f>IF(Table2[[#This Row],[Full Time Employment_Average]]&lt;30%,1, IF(Table2[[#This Row],[Full Time Employment_Average]]&gt;50%, 3, 2))</f>
        <v>2</v>
      </c>
      <c r="R129" s="135">
        <f>AVERAGE(Table2[[#This Row],[FCI_SNAP]:[FCI_FullTimeEmployment]])</f>
        <v>2.6666666666666665</v>
      </c>
      <c r="S129"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129"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Row],[IQ2_Average]])*(3*0.02)/12,IF(D178&lt;=1.5,"NA")))</f>
        <v>#DIV/0!</v>
      </c>
      <c r="U129"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30" spans="1:21" x14ac:dyDescent="0.25">
      <c r="A130" t="str">
        <f>Table1422[[#This Row],[Community]]</f>
        <v xml:space="preserve">Hollis  </v>
      </c>
      <c r="C130" s="126">
        <f>Table1422[[#This Row],[IQ1_Average]]</f>
        <v>19175</v>
      </c>
      <c r="D130" s="126">
        <f>Table1422[[#This Row],[IQ2_Average]]</f>
        <v>38022</v>
      </c>
      <c r="E130" s="126">
        <f>Table1422[[#This Row],[IQ3_Average]]</f>
        <v>67261.5</v>
      </c>
      <c r="F130" s="128">
        <f>Table1422[[#This Row],[SNAP_Average]]</f>
        <v>0.13</v>
      </c>
      <c r="G130" s="127">
        <f>Table1422[[#This Row],[Poverty_Average]]</f>
        <v>0.223</v>
      </c>
      <c r="H130" s="127">
        <f>Table1422[[#This Row],[Full Time Employment_Average]]</f>
        <v>0.54075000000000006</v>
      </c>
      <c r="I130">
        <f>'Update Information Here'!AL134</f>
        <v>85</v>
      </c>
      <c r="J130">
        <f t="shared" si="2"/>
        <v>1020</v>
      </c>
      <c r="K130" s="131">
        <f>Table2[[#This Row],[Annual Fees]]/Table2[[#This Row],[IQ1_Average]]</f>
        <v>5.3194263363754886E-2</v>
      </c>
      <c r="L130" s="131">
        <f>Table2[[#This Row],[Annual Fees]]/Table2[[#This Row],[IQ2_Average]]</f>
        <v>2.6826574088685499E-2</v>
      </c>
      <c r="M130" s="131">
        <f>Table2[[#This Row],[Annual Fees]]/Table2[[#This Row],[IQ3_Average]]</f>
        <v>1.5164693026471309E-2</v>
      </c>
      <c r="N130" s="133">
        <f>AVERAGE(Table2[[#This Row],[RI_IQ1]:[RI_IQ3]])</f>
        <v>3.1728510159637228E-2</v>
      </c>
      <c r="O130">
        <f>IF(Table2[[#This Row],[SNAP_Average]]&gt;20%,1, IF(Table2[[#This Row],[SNAP_Average]]&lt;11%, 3, 2))</f>
        <v>2</v>
      </c>
      <c r="P130">
        <f>IF(Table2[[#This Row],[Poverty_Average]]&gt;20%,1, IF(Table2[[#This Row],[Poverty_Average]]&lt;10%, 3, 2))</f>
        <v>1</v>
      </c>
      <c r="Q130">
        <f>IF(Table2[[#This Row],[Full Time Employment_Average]]&lt;30%,1, IF(Table2[[#This Row],[Full Time Employment_Average]]&gt;50%, 3, 2))</f>
        <v>3</v>
      </c>
      <c r="R130" s="135">
        <f>AVERAGE(Table2[[#This Row],[FCI_SNAP]:[FCI_FullTimeEmployment]])</f>
        <v>2</v>
      </c>
      <c r="S13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3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Row],[IQ2_Average]])*(3*0.02)/12,IF(D179&lt;=1.5,"NA")))</f>
        <v>53.579572171737823</v>
      </c>
      <c r="U13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133.94893042934459</v>
      </c>
    </row>
    <row r="131" spans="1:21" x14ac:dyDescent="0.25">
      <c r="A131" t="str">
        <f>Table1422[[#This Row],[Community]]</f>
        <v xml:space="preserve">Holy Cross </v>
      </c>
      <c r="C131" s="126">
        <f>Table1422[[#This Row],[IQ1_Average]]</f>
        <v>20391.666666666668</v>
      </c>
      <c r="D131" s="126">
        <f>Table1422[[#This Row],[IQ2_Average]]</f>
        <v>36681.25</v>
      </c>
      <c r="E131" s="126">
        <f>Table1422[[#This Row],[IQ3_Average]]</f>
        <v>60443</v>
      </c>
      <c r="F131" s="128">
        <f>Table1422[[#This Row],[SNAP_Average]]</f>
        <v>0.22799999999999998</v>
      </c>
      <c r="G131" s="127">
        <f>Table1422[[#This Row],[Poverty_Average]]</f>
        <v>0.17050000000000001</v>
      </c>
      <c r="H131" s="127">
        <f>Table1422[[#This Row],[Full Time Employment_Average]]</f>
        <v>0.35349999999999998</v>
      </c>
      <c r="I131">
        <f>'Update Information Here'!AL135</f>
        <v>0</v>
      </c>
      <c r="J131">
        <f t="shared" si="2"/>
        <v>0</v>
      </c>
      <c r="K131" s="131">
        <f>Table2[[#This Row],[Annual Fees]]/Table2[[#This Row],[IQ1_Average]]</f>
        <v>0</v>
      </c>
      <c r="L131" s="131">
        <f>Table2[[#This Row],[Annual Fees]]/Table2[[#This Row],[IQ2_Average]]</f>
        <v>0</v>
      </c>
      <c r="M131" s="131">
        <f>Table2[[#This Row],[Annual Fees]]/Table2[[#This Row],[IQ3_Average]]</f>
        <v>0</v>
      </c>
      <c r="N131" s="133">
        <f>AVERAGE(Table2[[#This Row],[RI_IQ1]:[RI_IQ3]])</f>
        <v>0</v>
      </c>
      <c r="O131">
        <f>IF(Table2[[#This Row],[SNAP_Average]]&gt;20%,1, IF(Table2[[#This Row],[SNAP_Average]]&lt;11%, 3, 2))</f>
        <v>1</v>
      </c>
      <c r="P131">
        <f>IF(Table2[[#This Row],[Poverty_Average]]&gt;20%,1, IF(Table2[[#This Row],[Poverty_Average]]&lt;10%, 3, 2))</f>
        <v>2</v>
      </c>
      <c r="Q131">
        <f>IF(Table2[[#This Row],[Full Time Employment_Average]]&lt;30%,1, IF(Table2[[#This Row],[Full Time Employment_Average]]&gt;50%, 3, 2))</f>
        <v>2</v>
      </c>
      <c r="R131" s="135">
        <f>AVERAGE(Table2[[#This Row],[FCI_SNAP]:[FCI_FullTimeEmployment]])</f>
        <v>1.6666666666666667</v>
      </c>
      <c r="S13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3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Row],[IQ2_Average]])*(3*0.02)/12,IF(D180&lt;=1.5,"NA")))</f>
        <v>53.852594197035522</v>
      </c>
      <c r="U13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134.63148549258884</v>
      </c>
    </row>
    <row r="132" spans="1:21" x14ac:dyDescent="0.25">
      <c r="A132" t="str">
        <f>Table1422[[#This Row],[Community]]</f>
        <v xml:space="preserve">Homer </v>
      </c>
      <c r="C132" s="126">
        <f>Table1422[[#This Row],[IQ1_Average]]</f>
        <v>22059.25</v>
      </c>
      <c r="D132" s="126">
        <f>Table1422[[#This Row],[IQ2_Average]]</f>
        <v>40592</v>
      </c>
      <c r="E132" s="126">
        <f>Table1422[[#This Row],[IQ3_Average]]</f>
        <v>63019</v>
      </c>
      <c r="F132" s="128">
        <f>Table1422[[#This Row],[SNAP_Average]]</f>
        <v>0.20599999999999999</v>
      </c>
      <c r="G132" s="127">
        <f>Table1422[[#This Row],[Poverty_Average]]</f>
        <v>0.13150000000000001</v>
      </c>
      <c r="H132" s="127">
        <f>Table1422[[#This Row],[Full Time Employment_Average]]</f>
        <v>0.47675000000000001</v>
      </c>
      <c r="I132">
        <f>'Update Information Here'!AL136</f>
        <v>0</v>
      </c>
      <c r="J132">
        <f t="shared" si="2"/>
        <v>0</v>
      </c>
      <c r="K132" s="131">
        <f>Table2[[#This Row],[Annual Fees]]/Table2[[#This Row],[IQ1_Average]]</f>
        <v>0</v>
      </c>
      <c r="L132" s="131">
        <f>Table2[[#This Row],[Annual Fees]]/Table2[[#This Row],[IQ2_Average]]</f>
        <v>0</v>
      </c>
      <c r="M132" s="131">
        <f>Table2[[#This Row],[Annual Fees]]/Table2[[#This Row],[IQ3_Average]]</f>
        <v>0</v>
      </c>
      <c r="N132" s="133">
        <f>AVERAGE(Table2[[#This Row],[RI_IQ1]:[RI_IQ3]])</f>
        <v>0</v>
      </c>
      <c r="O132">
        <f>IF(Table2[[#This Row],[SNAP_Average]]&gt;20%,1, IF(Table2[[#This Row],[SNAP_Average]]&lt;11%, 3, 2))</f>
        <v>1</v>
      </c>
      <c r="P132">
        <f>IF(Table2[[#This Row],[Poverty_Average]]&gt;20%,1, IF(Table2[[#This Row],[Poverty_Average]]&lt;10%, 3, 2))</f>
        <v>2</v>
      </c>
      <c r="Q132">
        <f>IF(Table2[[#This Row],[Full Time Employment_Average]]&lt;30%,1, IF(Table2[[#This Row],[Full Time Employment_Average]]&gt;50%, 3, 2))</f>
        <v>2</v>
      </c>
      <c r="R132" s="135">
        <f>AVERAGE(Table2[[#This Row],[FCI_SNAP]:[FCI_FullTimeEmployment]])</f>
        <v>1.6666666666666667</v>
      </c>
      <c r="S13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3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Row],[IQ2_Average]])*(3*0.02)/12,IF(D181&lt;=1.5,"NA")))</f>
        <v>58.250560954609092</v>
      </c>
      <c r="U13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145.62640238652276</v>
      </c>
    </row>
    <row r="133" spans="1:21" x14ac:dyDescent="0.25">
      <c r="A133" t="str">
        <f>Table1422[[#This Row],[Community]]</f>
        <v xml:space="preserve">Hoonah </v>
      </c>
      <c r="C133" s="126">
        <f>Table1422[[#This Row],[IQ1_Average]]</f>
        <v>25197.5</v>
      </c>
      <c r="D133" s="126">
        <f>Table1422[[#This Row],[IQ2_Average]]</f>
        <v>41938</v>
      </c>
      <c r="E133" s="126">
        <f>Table1422[[#This Row],[IQ3_Average]]</f>
        <v>65666.5</v>
      </c>
      <c r="F133" s="128">
        <f>Table1422[[#This Row],[SNAP_Average]]</f>
        <v>0.28825000000000001</v>
      </c>
      <c r="G133" s="127">
        <f>Table1422[[#This Row],[Poverty_Average]]</f>
        <v>0.16549999999999998</v>
      </c>
      <c r="H133" s="127">
        <f>Table1422[[#This Row],[Full Time Employment_Average]]</f>
        <v>0.27700000000000002</v>
      </c>
      <c r="I133">
        <f>'Update Information Here'!AL137</f>
        <v>125</v>
      </c>
      <c r="J133">
        <f t="shared" si="2"/>
        <v>1500</v>
      </c>
      <c r="K133" s="131">
        <f>Table2[[#This Row],[Annual Fees]]/Table2[[#This Row],[IQ1_Average]]</f>
        <v>5.9529715249528721E-2</v>
      </c>
      <c r="L133" s="131">
        <f>Table2[[#This Row],[Annual Fees]]/Table2[[#This Row],[IQ2_Average]]</f>
        <v>3.5767084744146117E-2</v>
      </c>
      <c r="M133" s="131">
        <f>Table2[[#This Row],[Annual Fees]]/Table2[[#This Row],[IQ3_Average]]</f>
        <v>2.2842697570298401E-2</v>
      </c>
      <c r="N133" s="133">
        <f>AVERAGE(Table2[[#This Row],[RI_IQ1]:[RI_IQ3]])</f>
        <v>3.9379832521324411E-2</v>
      </c>
      <c r="O133">
        <f>IF(Table2[[#This Row],[SNAP_Average]]&gt;20%,1, IF(Table2[[#This Row],[SNAP_Average]]&lt;11%, 3, 2))</f>
        <v>1</v>
      </c>
      <c r="P133">
        <f>IF(Table2[[#This Row],[Poverty_Average]]&gt;20%,1, IF(Table2[[#This Row],[Poverty_Average]]&lt;10%, 3, 2))</f>
        <v>2</v>
      </c>
      <c r="Q133">
        <f>IF(Table2[[#This Row],[Full Time Employment_Average]]&lt;30%,1, IF(Table2[[#This Row],[Full Time Employment_Average]]&gt;50%, 3, 2))</f>
        <v>1</v>
      </c>
      <c r="R133" s="135">
        <f>AVERAGE(Table2[[#This Row],[FCI_SNAP]:[FCI_FullTimeEmployment]])</f>
        <v>1.3333333333333333</v>
      </c>
      <c r="S13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13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Row],[IQ2_Average]])*(3*0.02)/12,IF(D182&lt;=1.5,"NA")))</f>
        <v>0</v>
      </c>
      <c r="U13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63.484272022899916</v>
      </c>
    </row>
    <row r="134" spans="1:21" x14ac:dyDescent="0.25">
      <c r="A134" t="str">
        <f>Table1422[[#This Row],[Community]]</f>
        <v xml:space="preserve">Hooper Bay </v>
      </c>
      <c r="C134" s="126">
        <f>Table1422[[#This Row],[IQ1_Average]]</f>
        <v>19066.666666666668</v>
      </c>
      <c r="D134" s="126">
        <f>Table1422[[#This Row],[IQ2_Average]]</f>
        <v>31974</v>
      </c>
      <c r="E134" s="126">
        <f>Table1422[[#This Row],[IQ3_Average]]</f>
        <v>54579.333333333336</v>
      </c>
      <c r="F134" s="128">
        <f>Table1422[[#This Row],[SNAP_Average]]</f>
        <v>0.36875000000000002</v>
      </c>
      <c r="G134" s="127">
        <f>Table1422[[#This Row],[Poverty_Average]]</f>
        <v>0.23399999999999999</v>
      </c>
      <c r="H134" s="127">
        <f>Table1422[[#This Row],[Full Time Employment_Average]]</f>
        <v>0.39275000000000004</v>
      </c>
      <c r="I134">
        <f>'Update Information Here'!AL138</f>
        <v>110</v>
      </c>
      <c r="J134">
        <f t="shared" si="2"/>
        <v>1320</v>
      </c>
      <c r="K134" s="131">
        <f>Table2[[#This Row],[Annual Fees]]/Table2[[#This Row],[IQ1_Average]]</f>
        <v>6.9230769230769221E-2</v>
      </c>
      <c r="L134" s="131">
        <f>Table2[[#This Row],[Annual Fees]]/Table2[[#This Row],[IQ2_Average]]</f>
        <v>4.1283542878588854E-2</v>
      </c>
      <c r="M134" s="131">
        <f>Table2[[#This Row],[Annual Fees]]/Table2[[#This Row],[IQ3_Average]]</f>
        <v>2.4184978441168205E-2</v>
      </c>
      <c r="N134" s="133">
        <f>AVERAGE(Table2[[#This Row],[RI_IQ1]:[RI_IQ3]])</f>
        <v>4.4899763516842099E-2</v>
      </c>
      <c r="O134">
        <f>IF(Table2[[#This Row],[SNAP_Average]]&gt;20%,1, IF(Table2[[#This Row],[SNAP_Average]]&lt;11%, 3, 2))</f>
        <v>1</v>
      </c>
      <c r="P134">
        <f>IF(Table2[[#This Row],[Poverty_Average]]&gt;20%,1, IF(Table2[[#This Row],[Poverty_Average]]&lt;10%, 3, 2))</f>
        <v>1</v>
      </c>
      <c r="Q134">
        <f>IF(Table2[[#This Row],[Full Time Employment_Average]]&lt;30%,1, IF(Table2[[#This Row],[Full Time Employment_Average]]&gt;50%, 3, 2))</f>
        <v>2</v>
      </c>
      <c r="R134" s="135">
        <f>AVERAGE(Table2[[#This Row],[FCI_SNAP]:[FCI_FullTimeEmployment]])</f>
        <v>1.3333333333333333</v>
      </c>
      <c r="S13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134"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Row],[IQ2_Average]])*(3*0.02)/12,IF(D183&lt;=1.5,"NA")))</f>
        <v>0</v>
      </c>
      <c r="U13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48.998030895525112</v>
      </c>
    </row>
    <row r="135" spans="1:21" x14ac:dyDescent="0.25">
      <c r="A135" t="str">
        <f>Table1422[[#This Row],[Community]]</f>
        <v xml:space="preserve">Hope  </v>
      </c>
      <c r="C135" s="126">
        <f>Table1422[[#This Row],[IQ1_Average]]</f>
        <v>12229.333333333334</v>
      </c>
      <c r="D135" s="126">
        <f>Table1422[[#This Row],[IQ2_Average]]</f>
        <v>23174.333333333332</v>
      </c>
      <c r="E135" s="126">
        <f>Table1422[[#This Row],[IQ3_Average]]</f>
        <v>46218.666666666664</v>
      </c>
      <c r="F135" s="128">
        <f>Table1422[[#This Row],[SNAP_Average]]</f>
        <v>0.21450000000000002</v>
      </c>
      <c r="G135" s="127">
        <f>Table1422[[#This Row],[Poverty_Average]]</f>
        <v>0.2525</v>
      </c>
      <c r="H135" s="127">
        <f>Table1422[[#This Row],[Full Time Employment_Average]]</f>
        <v>0.55549999999999999</v>
      </c>
      <c r="I135">
        <f>'Update Information Here'!AL139</f>
        <v>80</v>
      </c>
      <c r="J135">
        <f t="shared" si="2"/>
        <v>960</v>
      </c>
      <c r="K135" s="131">
        <f>Table2[[#This Row],[Annual Fees]]/Table2[[#This Row],[IQ1_Average]]</f>
        <v>7.8499781945050154E-2</v>
      </c>
      <c r="L135" s="131">
        <f>Table2[[#This Row],[Annual Fees]]/Table2[[#This Row],[IQ2_Average]]</f>
        <v>4.142513988176575E-2</v>
      </c>
      <c r="M135" s="131">
        <f>Table2[[#This Row],[Annual Fees]]/Table2[[#This Row],[IQ3_Average]]</f>
        <v>2.0770828525271175E-2</v>
      </c>
      <c r="N135" s="133">
        <f>AVERAGE(Table2[[#This Row],[RI_IQ1]:[RI_IQ3]])</f>
        <v>4.6898583450695697E-2</v>
      </c>
      <c r="O135">
        <f>IF(Table2[[#This Row],[SNAP_Average]]&gt;20%,1, IF(Table2[[#This Row],[SNAP_Average]]&lt;11%, 3, 2))</f>
        <v>1</v>
      </c>
      <c r="P135">
        <f>IF(Table2[[#This Row],[Poverty_Average]]&gt;20%,1, IF(Table2[[#This Row],[Poverty_Average]]&lt;10%, 3, 2))</f>
        <v>1</v>
      </c>
      <c r="Q135">
        <f>IF(Table2[[#This Row],[Full Time Employment_Average]]&lt;30%,1, IF(Table2[[#This Row],[Full Time Employment_Average]]&gt;50%, 3, 2))</f>
        <v>3</v>
      </c>
      <c r="R135" s="135">
        <f>AVERAGE(Table2[[#This Row],[FCI_SNAP]:[FCI_FullTimeEmployment]])</f>
        <v>1.6666666666666667</v>
      </c>
      <c r="S13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3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Row],[IQ2_Average]])*(3*0.02)/12,IF(D184&lt;=1.5,"NA")))</f>
        <v>34.116169024211018</v>
      </c>
      <c r="U13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85.290422560527574</v>
      </c>
    </row>
    <row r="136" spans="1:21" x14ac:dyDescent="0.25">
      <c r="A136" t="str">
        <f>Table1422[[#This Row],[Community]]</f>
        <v xml:space="preserve">Houston </v>
      </c>
      <c r="C136" s="126">
        <f>Table1422[[#This Row],[IQ1_Average]]</f>
        <v>19068.5</v>
      </c>
      <c r="D136" s="126">
        <f>Table1422[[#This Row],[IQ2_Average]]</f>
        <v>38705</v>
      </c>
      <c r="E136" s="126">
        <f>Table1422[[#This Row],[IQ3_Average]]</f>
        <v>65348.5</v>
      </c>
      <c r="F136" s="128">
        <f>Table1422[[#This Row],[SNAP_Average]]</f>
        <v>0.2445</v>
      </c>
      <c r="G136" s="127">
        <f>Table1422[[#This Row],[Poverty_Average]]</f>
        <v>0.1545</v>
      </c>
      <c r="H136" s="127">
        <f>Table1422[[#This Row],[Full Time Employment_Average]]</f>
        <v>0.44374999999999998</v>
      </c>
      <c r="I136">
        <f>'Update Information Here'!AL140</f>
        <v>0</v>
      </c>
      <c r="J136">
        <f t="shared" si="2"/>
        <v>0</v>
      </c>
      <c r="K136" s="131">
        <f>Table2[[#This Row],[Annual Fees]]/Table2[[#This Row],[IQ1_Average]]</f>
        <v>0</v>
      </c>
      <c r="L136" s="131">
        <f>Table2[[#This Row],[Annual Fees]]/Table2[[#This Row],[IQ2_Average]]</f>
        <v>0</v>
      </c>
      <c r="M136" s="131">
        <f>Table2[[#This Row],[Annual Fees]]/Table2[[#This Row],[IQ3_Average]]</f>
        <v>0</v>
      </c>
      <c r="N136" s="133">
        <f>AVERAGE(Table2[[#This Row],[RI_IQ1]:[RI_IQ3]])</f>
        <v>0</v>
      </c>
      <c r="O136">
        <f>IF(Table2[[#This Row],[SNAP_Average]]&gt;20%,1, IF(Table2[[#This Row],[SNAP_Average]]&lt;11%, 3, 2))</f>
        <v>1</v>
      </c>
      <c r="P136">
        <f>IF(Table2[[#This Row],[Poverty_Average]]&gt;20%,1, IF(Table2[[#This Row],[Poverty_Average]]&lt;10%, 3, 2))</f>
        <v>2</v>
      </c>
      <c r="Q136">
        <f>IF(Table2[[#This Row],[Full Time Employment_Average]]&lt;30%,1, IF(Table2[[#This Row],[Full Time Employment_Average]]&gt;50%, 3, 2))</f>
        <v>2</v>
      </c>
      <c r="R136" s="135">
        <f>AVERAGE(Table2[[#This Row],[FCI_SNAP]:[FCI_FullTimeEmployment]])</f>
        <v>1.6666666666666667</v>
      </c>
      <c r="S13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3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Row],[IQ2_Average]])*(3*0.02)/12,IF(D185&lt;=1.5,"NA")))</f>
        <v>53.429343610646214</v>
      </c>
      <c r="U13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133.57335902661558</v>
      </c>
    </row>
    <row r="137" spans="1:21" x14ac:dyDescent="0.25">
      <c r="A137" t="str">
        <f>Table1422[[#This Row],[Community]]</f>
        <v xml:space="preserve">Hughes </v>
      </c>
      <c r="C137" s="126">
        <f>Table1422[[#This Row],[IQ1_Average]]</f>
        <v>15612.5</v>
      </c>
      <c r="D137" s="126">
        <f>Table1422[[#This Row],[IQ2_Average]]</f>
        <v>32318.75</v>
      </c>
      <c r="E137" s="126">
        <f>Table1422[[#This Row],[IQ3_Average]]</f>
        <v>48152.5</v>
      </c>
      <c r="F137" s="128">
        <f>Table1422[[#This Row],[SNAP_Average]]</f>
        <v>0.40749999999999997</v>
      </c>
      <c r="G137" s="127">
        <f>Table1422[[#This Row],[Poverty_Average]]</f>
        <v>0.28049999999999997</v>
      </c>
      <c r="H137" s="127">
        <f>Table1422[[#This Row],[Full Time Employment_Average]]</f>
        <v>0.24925</v>
      </c>
      <c r="I137">
        <f>'Update Information Here'!AL141</f>
        <v>0</v>
      </c>
      <c r="J137">
        <f t="shared" si="2"/>
        <v>0</v>
      </c>
      <c r="K137" s="131">
        <f>Table2[[#This Row],[Annual Fees]]/Table2[[#This Row],[IQ1_Average]]</f>
        <v>0</v>
      </c>
      <c r="L137" s="131">
        <f>Table2[[#This Row],[Annual Fees]]/Table2[[#This Row],[IQ2_Average]]</f>
        <v>0</v>
      </c>
      <c r="M137" s="131">
        <f>Table2[[#This Row],[Annual Fees]]/Table2[[#This Row],[IQ3_Average]]</f>
        <v>0</v>
      </c>
      <c r="N137" s="133">
        <f>AVERAGE(Table2[[#This Row],[RI_IQ1]:[RI_IQ3]])</f>
        <v>0</v>
      </c>
      <c r="O137">
        <f>IF(Table2[[#This Row],[SNAP_Average]]&gt;20%,1, IF(Table2[[#This Row],[SNAP_Average]]&lt;11%, 3, 2))</f>
        <v>1</v>
      </c>
      <c r="P137">
        <f>IF(Table2[[#This Row],[Poverty_Average]]&gt;20%,1, IF(Table2[[#This Row],[Poverty_Average]]&lt;10%, 3, 2))</f>
        <v>1</v>
      </c>
      <c r="Q137">
        <f>IF(Table2[[#This Row],[Full Time Employment_Average]]&lt;30%,1, IF(Table2[[#This Row],[Full Time Employment_Average]]&gt;50%, 3, 2))</f>
        <v>1</v>
      </c>
      <c r="R137" s="135">
        <f>AVERAGE(Table2[[#This Row],[FCI_SNAP]:[FCI_FullTimeEmployment]])</f>
        <v>1</v>
      </c>
      <c r="S13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37"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Row],[IQ2_Average]])*(3*0.02)/12,IF(D186&lt;=1.5,"NA")))</f>
        <v>#DIV/0!</v>
      </c>
      <c r="U13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43.192668888821864</v>
      </c>
    </row>
    <row r="138" spans="1:21" x14ac:dyDescent="0.25">
      <c r="A138" t="str">
        <f>Table1422[[#This Row],[Community]]</f>
        <v xml:space="preserve">Huslia </v>
      </c>
      <c r="C138" s="126">
        <f>Table1422[[#This Row],[IQ1_Average]]</f>
        <v>15041.666666666666</v>
      </c>
      <c r="D138" s="126">
        <f>Table1422[[#This Row],[IQ2_Average]]</f>
        <v>31527.666666666668</v>
      </c>
      <c r="E138" s="126">
        <f>Table1422[[#This Row],[IQ3_Average]]</f>
        <v>43625</v>
      </c>
      <c r="F138" s="128">
        <f>Table1422[[#This Row],[SNAP_Average]]</f>
        <v>0.35300000000000004</v>
      </c>
      <c r="G138" s="127">
        <f>Table1422[[#This Row],[Poverty_Average]]</f>
        <v>0.23150000000000001</v>
      </c>
      <c r="H138" s="127">
        <f>Table1422[[#This Row],[Full Time Employment_Average]]</f>
        <v>0.28425</v>
      </c>
      <c r="I138">
        <f>'Update Information Here'!AL142</f>
        <v>0</v>
      </c>
      <c r="J138">
        <f t="shared" si="2"/>
        <v>0</v>
      </c>
      <c r="K138" s="131">
        <f>Table2[[#This Row],[Annual Fees]]/Table2[[#This Row],[IQ1_Average]]</f>
        <v>0</v>
      </c>
      <c r="L138" s="131">
        <f>Table2[[#This Row],[Annual Fees]]/Table2[[#This Row],[IQ2_Average]]</f>
        <v>0</v>
      </c>
      <c r="M138" s="131">
        <f>Table2[[#This Row],[Annual Fees]]/Table2[[#This Row],[IQ3_Average]]</f>
        <v>0</v>
      </c>
      <c r="N138" s="133">
        <f>AVERAGE(Table2[[#This Row],[RI_IQ1]:[RI_IQ3]])</f>
        <v>0</v>
      </c>
      <c r="O138">
        <f>IF(Table2[[#This Row],[SNAP_Average]]&gt;20%,1, IF(Table2[[#This Row],[SNAP_Average]]&lt;11%, 3, 2))</f>
        <v>1</v>
      </c>
      <c r="P138">
        <f>IF(Table2[[#This Row],[Poverty_Average]]&gt;20%,1, IF(Table2[[#This Row],[Poverty_Average]]&lt;10%, 3, 2))</f>
        <v>1</v>
      </c>
      <c r="Q138">
        <f>IF(Table2[[#This Row],[Full Time Employment_Average]]&lt;30%,1, IF(Table2[[#This Row],[Full Time Employment_Average]]&gt;50%, 3, 2))</f>
        <v>1</v>
      </c>
      <c r="R138" s="135">
        <f>AVERAGE(Table2[[#This Row],[FCI_SNAP]:[FCI_FullTimeEmployment]])</f>
        <v>1</v>
      </c>
      <c r="S13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38"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Row],[IQ2_Average]])*(3*0.02)/12,IF(D187&lt;=1.5,"NA")))</f>
        <v>#DIV/0!</v>
      </c>
      <c r="U13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41.280418171390714</v>
      </c>
    </row>
    <row r="139" spans="1:21" x14ac:dyDescent="0.25">
      <c r="A139" t="str">
        <f>Table1422[[#This Row],[Community]]</f>
        <v xml:space="preserve">Hydaburg </v>
      </c>
      <c r="C139" s="126">
        <f>Table1422[[#This Row],[IQ1_Average]]</f>
        <v>19742.333333333332</v>
      </c>
      <c r="D139" s="126">
        <f>Table1422[[#This Row],[IQ2_Average]]</f>
        <v>29238</v>
      </c>
      <c r="E139" s="126">
        <f>Table1422[[#This Row],[IQ3_Average]]</f>
        <v>43777.666666666664</v>
      </c>
      <c r="F139" s="128">
        <f>Table1422[[#This Row],[SNAP_Average]]</f>
        <v>0.22175</v>
      </c>
      <c r="G139" s="127">
        <f>Table1422[[#This Row],[Poverty_Average]]</f>
        <v>0.26050000000000001</v>
      </c>
      <c r="H139" s="127">
        <f>Table1422[[#This Row],[Full Time Employment_Average]]</f>
        <v>0.39566666666666667</v>
      </c>
      <c r="I139">
        <f>'Update Information Here'!AL143</f>
        <v>0</v>
      </c>
      <c r="J139">
        <f t="shared" si="2"/>
        <v>0</v>
      </c>
      <c r="K139" s="131">
        <f>Table2[[#This Row],[Annual Fees]]/Table2[[#This Row],[IQ1_Average]]</f>
        <v>0</v>
      </c>
      <c r="L139" s="131">
        <f>Table2[[#This Row],[Annual Fees]]/Table2[[#This Row],[IQ2_Average]]</f>
        <v>0</v>
      </c>
      <c r="M139" s="131">
        <f>Table2[[#This Row],[Annual Fees]]/Table2[[#This Row],[IQ3_Average]]</f>
        <v>0</v>
      </c>
      <c r="N139" s="133">
        <f>AVERAGE(Table2[[#This Row],[RI_IQ1]:[RI_IQ3]])</f>
        <v>0</v>
      </c>
      <c r="O139">
        <f>IF(Table2[[#This Row],[SNAP_Average]]&gt;20%,1, IF(Table2[[#This Row],[SNAP_Average]]&lt;11%, 3, 2))</f>
        <v>1</v>
      </c>
      <c r="P139">
        <f>IF(Table2[[#This Row],[Poverty_Average]]&gt;20%,1, IF(Table2[[#This Row],[Poverty_Average]]&lt;10%, 3, 2))</f>
        <v>1</v>
      </c>
      <c r="Q139">
        <f>IF(Table2[[#This Row],[Full Time Employment_Average]]&lt;30%,1, IF(Table2[[#This Row],[Full Time Employment_Average]]&gt;50%, 3, 2))</f>
        <v>2</v>
      </c>
      <c r="R139" s="135">
        <f>AVERAGE(Table2[[#This Row],[FCI_SNAP]:[FCI_FullTimeEmployment]])</f>
        <v>1.3333333333333333</v>
      </c>
      <c r="S13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39"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Row],[IQ2_Average]])*(3*0.02)/12,IF(D188&lt;=1.5,"NA")))</f>
        <v>#DIV/0!</v>
      </c>
      <c r="U13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46.426403122858119</v>
      </c>
    </row>
    <row r="140" spans="1:21" x14ac:dyDescent="0.25">
      <c r="A140" t="str">
        <f>Table1422[[#This Row],[Community]]</f>
        <v xml:space="preserve">Hyder  </v>
      </c>
      <c r="C140" s="126">
        <f>Table1422[[#This Row],[IQ1_Average]]</f>
        <v>23889</v>
      </c>
      <c r="D140" s="126">
        <f>Table1422[[#This Row],[IQ2_Average]]</f>
        <v>35625</v>
      </c>
      <c r="E140" s="126">
        <f>Table1422[[#This Row],[IQ3_Average]]</f>
        <v>52325</v>
      </c>
      <c r="F140" s="128">
        <f>Table1422[[#This Row],[SNAP_Average]]</f>
        <v>0.16466666666666666</v>
      </c>
      <c r="G140" s="127">
        <f>Table1422[[#This Row],[Poverty_Average]]</f>
        <v>0.11299999999999999</v>
      </c>
      <c r="H140" s="127">
        <f>Table1422[[#This Row],[Full Time Employment_Average]]</f>
        <v>0.26749999999999996</v>
      </c>
      <c r="I140">
        <f>'Update Information Here'!AL144</f>
        <v>0</v>
      </c>
      <c r="J140">
        <f t="shared" si="2"/>
        <v>0</v>
      </c>
      <c r="K140" s="131">
        <f>Table2[[#This Row],[Annual Fees]]/Table2[[#This Row],[IQ1_Average]]</f>
        <v>0</v>
      </c>
      <c r="L140" s="131">
        <f>Table2[[#This Row],[Annual Fees]]/Table2[[#This Row],[IQ2_Average]]</f>
        <v>0</v>
      </c>
      <c r="M140" s="131">
        <f>Table2[[#This Row],[Annual Fees]]/Table2[[#This Row],[IQ3_Average]]</f>
        <v>0</v>
      </c>
      <c r="N140" s="133">
        <f>AVERAGE(Table2[[#This Row],[RI_IQ1]:[RI_IQ3]])</f>
        <v>0</v>
      </c>
      <c r="O140">
        <f>IF(Table2[[#This Row],[SNAP_Average]]&gt;20%,1, IF(Table2[[#This Row],[SNAP_Average]]&lt;11%, 3, 2))</f>
        <v>2</v>
      </c>
      <c r="P140">
        <f>IF(Table2[[#This Row],[Poverty_Average]]&gt;20%,1, IF(Table2[[#This Row],[Poverty_Average]]&lt;10%, 3, 2))</f>
        <v>2</v>
      </c>
      <c r="Q140">
        <f>IF(Table2[[#This Row],[Full Time Employment_Average]]&lt;30%,1, IF(Table2[[#This Row],[Full Time Employment_Average]]&gt;50%, 3, 2))</f>
        <v>1</v>
      </c>
      <c r="R140" s="135">
        <f>AVERAGE(Table2[[#This Row],[FCI_SNAP]:[FCI_FullTimeEmployment]])</f>
        <v>1.6666666666666667</v>
      </c>
      <c r="S14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4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Row],[IQ2_Average]])*(3*0.02)/12,IF(D189&lt;=1.5,"NA")))</f>
        <v>56.153421461184735</v>
      </c>
      <c r="U14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140.38355365296187</v>
      </c>
    </row>
    <row r="141" spans="1:21" x14ac:dyDescent="0.25">
      <c r="A141" t="str">
        <f>Table1422[[#This Row],[Community]]</f>
        <v xml:space="preserve">Igiugig  </v>
      </c>
      <c r="C141" s="126">
        <f>Table1422[[#This Row],[IQ1_Average]]</f>
        <v>30916.666666666668</v>
      </c>
      <c r="D141" s="126">
        <f>Table1422[[#This Row],[IQ2_Average]]</f>
        <v>48916.666666666664</v>
      </c>
      <c r="E141" s="126">
        <f>Table1422[[#This Row],[IQ3_Average]]</f>
        <v>76416.666666666672</v>
      </c>
      <c r="F141" s="128">
        <f>Table1422[[#This Row],[SNAP_Average]]</f>
        <v>0.15200000000000002</v>
      </c>
      <c r="G141" s="127">
        <f>Table1422[[#This Row],[Poverty_Average]]</f>
        <v>6.9333333333333344E-2</v>
      </c>
      <c r="H141" s="127">
        <f>Table1422[[#This Row],[Full Time Employment_Average]]</f>
        <v>0.37749999999999995</v>
      </c>
      <c r="I141">
        <f>'Update Information Here'!AL145</f>
        <v>0</v>
      </c>
      <c r="J141">
        <f t="shared" si="2"/>
        <v>0</v>
      </c>
      <c r="K141" s="131">
        <f>Table2[[#This Row],[Annual Fees]]/Table2[[#This Row],[IQ1_Average]]</f>
        <v>0</v>
      </c>
      <c r="L141" s="131">
        <f>Table2[[#This Row],[Annual Fees]]/Table2[[#This Row],[IQ2_Average]]</f>
        <v>0</v>
      </c>
      <c r="M141" s="131">
        <f>Table2[[#This Row],[Annual Fees]]/Table2[[#This Row],[IQ3_Average]]</f>
        <v>0</v>
      </c>
      <c r="N141" s="133">
        <f>AVERAGE(Table2[[#This Row],[RI_IQ1]:[RI_IQ3]])</f>
        <v>0</v>
      </c>
      <c r="O141">
        <f>IF(Table2[[#This Row],[SNAP_Average]]&gt;20%,1, IF(Table2[[#This Row],[SNAP_Average]]&lt;11%, 3, 2))</f>
        <v>2</v>
      </c>
      <c r="P141">
        <f>IF(Table2[[#This Row],[Poverty_Average]]&gt;20%,1, IF(Table2[[#This Row],[Poverty_Average]]&lt;10%, 3, 2))</f>
        <v>3</v>
      </c>
      <c r="Q141">
        <f>IF(Table2[[#This Row],[Full Time Employment_Average]]&lt;30%,1, IF(Table2[[#This Row],[Full Time Employment_Average]]&gt;50%, 3, 2))</f>
        <v>2</v>
      </c>
      <c r="R141" s="135">
        <f>AVERAGE(Table2[[#This Row],[FCI_SNAP]:[FCI_FullTimeEmployment]])</f>
        <v>2.3333333333333335</v>
      </c>
      <c r="S14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4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Row],[IQ2_Average]])*(3*0.02)/12,IF(D190&lt;=1.5,"NA")))</f>
        <v>75.902372043326579</v>
      </c>
      <c r="U14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189.75593010831651</v>
      </c>
    </row>
    <row r="142" spans="1:21" x14ac:dyDescent="0.25">
      <c r="A142" t="str">
        <f>Table1422[[#This Row],[Community]]</f>
        <v xml:space="preserve">Iliamna  </v>
      </c>
      <c r="C142" s="126">
        <f>Table1422[[#This Row],[IQ1_Average]]</f>
        <v>42166.666666666664</v>
      </c>
      <c r="D142" s="126">
        <f>Table1422[[#This Row],[IQ2_Average]]</f>
        <v>61666.666666666664</v>
      </c>
      <c r="E142" s="126">
        <f>Table1422[[#This Row],[IQ3_Average]]</f>
        <v>99333.333333333328</v>
      </c>
      <c r="F142" s="128">
        <f>Table1422[[#This Row],[SNAP_Average]]</f>
        <v>0.161</v>
      </c>
      <c r="G142" s="127">
        <f>Table1422[[#This Row],[Poverty_Average]]</f>
        <v>8.3333333333333329E-2</v>
      </c>
      <c r="H142" s="127">
        <f>Table1422[[#This Row],[Full Time Employment_Average]]</f>
        <v>0.4413333333333333</v>
      </c>
      <c r="I142">
        <f>'Update Information Here'!AL146</f>
        <v>87.89</v>
      </c>
      <c r="J142">
        <f t="shared" si="2"/>
        <v>1054.68</v>
      </c>
      <c r="K142" s="131">
        <f>Table2[[#This Row],[Annual Fees]]/Table2[[#This Row],[IQ1_Average]]</f>
        <v>2.501217391304348E-2</v>
      </c>
      <c r="L142" s="131">
        <f>Table2[[#This Row],[Annual Fees]]/Table2[[#This Row],[IQ2_Average]]</f>
        <v>1.7102918918918922E-2</v>
      </c>
      <c r="M142" s="131">
        <f>Table2[[#This Row],[Annual Fees]]/Table2[[#This Row],[IQ3_Average]]</f>
        <v>1.061758389261745E-2</v>
      </c>
      <c r="N142" s="133">
        <f>AVERAGE(Table2[[#This Row],[RI_IQ1]:[RI_IQ3]])</f>
        <v>1.7577558908193285E-2</v>
      </c>
      <c r="O142">
        <f>IF(Table2[[#This Row],[SNAP_Average]]&gt;20%,1, IF(Table2[[#This Row],[SNAP_Average]]&lt;11%, 3, 2))</f>
        <v>2</v>
      </c>
      <c r="P142">
        <f>IF(Table2[[#This Row],[Poverty_Average]]&gt;20%,1, IF(Table2[[#This Row],[Poverty_Average]]&lt;10%, 3, 2))</f>
        <v>3</v>
      </c>
      <c r="Q142">
        <f>IF(Table2[[#This Row],[Full Time Employment_Average]]&lt;30%,1, IF(Table2[[#This Row],[Full Time Employment_Average]]&gt;50%, 3, 2))</f>
        <v>2</v>
      </c>
      <c r="R142" s="135">
        <f>AVERAGE(Table2[[#This Row],[FCI_SNAP]:[FCI_FullTimeEmployment]])</f>
        <v>2.3333333333333335</v>
      </c>
      <c r="S14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4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Row],[IQ2_Average]])*(3*0.02)/12,IF(D191&lt;=1.5,"NA")))</f>
        <v>100.00250940309185</v>
      </c>
      <c r="U14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250.0062735077297</v>
      </c>
    </row>
    <row r="143" spans="1:21" x14ac:dyDescent="0.25">
      <c r="A143" t="str">
        <f>Table1422[[#This Row],[Community]]</f>
        <v xml:space="preserve">Ivanof Bay  </v>
      </c>
      <c r="C143" s="126">
        <f>Table1422[[#This Row],[IQ1_Average]]</f>
        <v>46529</v>
      </c>
      <c r="D143" s="126">
        <f>Table1422[[#This Row],[IQ2_Average]]</f>
        <v>71976</v>
      </c>
      <c r="E143" s="126">
        <f>Table1422[[#This Row],[IQ3_Average]]</f>
        <v>101186.5</v>
      </c>
      <c r="F143" s="128">
        <f>Table1422[[#This Row],[SNAP_Average]]</f>
        <v>0.11599999999999999</v>
      </c>
      <c r="G143" s="127">
        <f>Table1422[[#This Row],[Poverty_Average]]</f>
        <v>7.85E-2</v>
      </c>
      <c r="H143" s="127">
        <f>Table1422[[#This Row],[Full Time Employment_Average]]</f>
        <v>0.49499999999999994</v>
      </c>
      <c r="I143">
        <f>'Update Information Here'!AL147</f>
        <v>0</v>
      </c>
      <c r="J143">
        <f t="shared" si="2"/>
        <v>0</v>
      </c>
      <c r="K143" s="131">
        <f>Table2[[#This Row],[Annual Fees]]/Table2[[#This Row],[IQ1_Average]]</f>
        <v>0</v>
      </c>
      <c r="L143" s="131">
        <f>Table2[[#This Row],[Annual Fees]]/Table2[[#This Row],[IQ2_Average]]</f>
        <v>0</v>
      </c>
      <c r="M143" s="131">
        <f>Table2[[#This Row],[Annual Fees]]/Table2[[#This Row],[IQ3_Average]]</f>
        <v>0</v>
      </c>
      <c r="N143" s="133">
        <f>AVERAGE(Table2[[#This Row],[RI_IQ1]:[RI_IQ3]])</f>
        <v>0</v>
      </c>
      <c r="O143">
        <f>IF(Table2[[#This Row],[SNAP_Average]]&gt;20%,1, IF(Table2[[#This Row],[SNAP_Average]]&lt;11%, 3, 2))</f>
        <v>2</v>
      </c>
      <c r="P143">
        <f>IF(Table2[[#This Row],[Poverty_Average]]&gt;20%,1, IF(Table2[[#This Row],[Poverty_Average]]&lt;10%, 3, 2))</f>
        <v>3</v>
      </c>
      <c r="Q143">
        <f>IF(Table2[[#This Row],[Full Time Employment_Average]]&lt;30%,1, IF(Table2[[#This Row],[Full Time Employment_Average]]&gt;50%, 3, 2))</f>
        <v>2</v>
      </c>
      <c r="R143" s="135">
        <f>AVERAGE(Table2[[#This Row],[FCI_SNAP]:[FCI_FullTimeEmployment]])</f>
        <v>2.3333333333333335</v>
      </c>
      <c r="S14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4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Row],[IQ2_Average]])*(3*0.02)/12,IF(D192&lt;=1.5,"NA")))</f>
        <v>110.45272918289311</v>
      </c>
      <c r="U14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276.13182295723283</v>
      </c>
    </row>
    <row r="144" spans="1:21" x14ac:dyDescent="0.25">
      <c r="A144" t="str">
        <f>Table1422[[#This Row],[Community]]</f>
        <v xml:space="preserve">Juneau  </v>
      </c>
      <c r="C144" s="126">
        <f>Table1422[[#This Row],[IQ1_Average]]</f>
        <v>40388</v>
      </c>
      <c r="D144" s="126">
        <f>Table1422[[#This Row],[IQ2_Average]]</f>
        <v>67120.333333333328</v>
      </c>
      <c r="E144" s="126">
        <f>Table1422[[#This Row],[IQ3_Average]]</f>
        <v>98002.333333333328</v>
      </c>
      <c r="F144" s="128">
        <f>Table1422[[#This Row],[SNAP_Average]]</f>
        <v>6.4333333333333326E-2</v>
      </c>
      <c r="G144" s="127">
        <f>Table1422[[#This Row],[Poverty_Average]]</f>
        <v>8.1666666666666665E-2</v>
      </c>
      <c r="H144" s="127">
        <f>Table1422[[#This Row],[Full Time Employment_Average]]</f>
        <v>0.49424999999999997</v>
      </c>
      <c r="I144">
        <f>'Update Information Here'!AL148</f>
        <v>0</v>
      </c>
      <c r="J144">
        <f t="shared" si="2"/>
        <v>0</v>
      </c>
      <c r="K144" s="131">
        <f>Table2[[#This Row],[Annual Fees]]/Table2[[#This Row],[IQ1_Average]]</f>
        <v>0</v>
      </c>
      <c r="L144" s="131">
        <f>Table2[[#This Row],[Annual Fees]]/Table2[[#This Row],[IQ2_Average]]</f>
        <v>0</v>
      </c>
      <c r="M144" s="131">
        <f>Table2[[#This Row],[Annual Fees]]/Table2[[#This Row],[IQ3_Average]]</f>
        <v>0</v>
      </c>
      <c r="N144" s="133">
        <f>AVERAGE(Table2[[#This Row],[RI_IQ1]:[RI_IQ3]])</f>
        <v>0</v>
      </c>
      <c r="O144">
        <f>IF(Table2[[#This Row],[SNAP_Average]]&gt;20%,1, IF(Table2[[#This Row],[SNAP_Average]]&lt;11%, 3, 2))</f>
        <v>3</v>
      </c>
      <c r="P144">
        <f>IF(Table2[[#This Row],[Poverty_Average]]&gt;20%,1, IF(Table2[[#This Row],[Poverty_Average]]&lt;10%, 3, 2))</f>
        <v>3</v>
      </c>
      <c r="Q144">
        <f>IF(Table2[[#This Row],[Full Time Employment_Average]]&lt;30%,1, IF(Table2[[#This Row],[Full Time Employment_Average]]&gt;50%, 3, 2))</f>
        <v>2</v>
      </c>
      <c r="R144" s="135">
        <f>AVERAGE(Table2[[#This Row],[FCI_SNAP]:[FCI_FullTimeEmployment]])</f>
        <v>2.6666666666666665</v>
      </c>
      <c r="S14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4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Row],[IQ2_Average]])*(3*0.02)/12,IF(D193&lt;=1.5,"NA")))</f>
        <v>250.69048551867968</v>
      </c>
      <c r="U14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401.10477682988738</v>
      </c>
    </row>
    <row r="145" spans="1:21" x14ac:dyDescent="0.25">
      <c r="A145" t="str">
        <f>Table1422[[#This Row],[Community]]</f>
        <v xml:space="preserve">Kachemak </v>
      </c>
      <c r="C145" s="126">
        <f>Table1422[[#This Row],[IQ1_Average]]</f>
        <v>30735</v>
      </c>
      <c r="D145" s="126">
        <f>Table1422[[#This Row],[IQ2_Average]]</f>
        <v>55321.75</v>
      </c>
      <c r="E145" s="126">
        <f>Table1422[[#This Row],[IQ3_Average]]</f>
        <v>85664.75</v>
      </c>
      <c r="F145" s="128">
        <f>Table1422[[#This Row],[SNAP_Average]]</f>
        <v>0.14274999999999999</v>
      </c>
      <c r="G145" s="127">
        <f>Table1422[[#This Row],[Poverty_Average]]</f>
        <v>9.5750000000000002E-2</v>
      </c>
      <c r="H145" s="127">
        <f>Table1422[[#This Row],[Full Time Employment_Average]]</f>
        <v>0.34900000000000003</v>
      </c>
      <c r="I145">
        <f>'Update Information Here'!AL149</f>
        <v>85</v>
      </c>
      <c r="J145">
        <f t="shared" si="2"/>
        <v>1020</v>
      </c>
      <c r="K145" s="131">
        <f>Table2[[#This Row],[Annual Fees]]/Table2[[#This Row],[IQ1_Average]]</f>
        <v>3.3186920448999513E-2</v>
      </c>
      <c r="L145" s="131">
        <f>Table2[[#This Row],[Annual Fees]]/Table2[[#This Row],[IQ2_Average]]</f>
        <v>1.8437594616945416E-2</v>
      </c>
      <c r="M145" s="131">
        <f>Table2[[#This Row],[Annual Fees]]/Table2[[#This Row],[IQ3_Average]]</f>
        <v>1.1906881185084881E-2</v>
      </c>
      <c r="N145" s="133">
        <f>AVERAGE(Table2[[#This Row],[RI_IQ1]:[RI_IQ3]])</f>
        <v>2.1177132083676605E-2</v>
      </c>
      <c r="O145">
        <f>IF(Table2[[#This Row],[SNAP_Average]]&gt;20%,1, IF(Table2[[#This Row],[SNAP_Average]]&lt;11%, 3, 2))</f>
        <v>2</v>
      </c>
      <c r="P145">
        <f>IF(Table2[[#This Row],[Poverty_Average]]&gt;20%,1, IF(Table2[[#This Row],[Poverty_Average]]&lt;10%, 3, 2))</f>
        <v>3</v>
      </c>
      <c r="Q145">
        <f>IF(Table2[[#This Row],[Full Time Employment_Average]]&lt;30%,1, IF(Table2[[#This Row],[Full Time Employment_Average]]&gt;50%, 3, 2))</f>
        <v>2</v>
      </c>
      <c r="R145" s="135">
        <f>AVERAGE(Table2[[#This Row],[FCI_SNAP]:[FCI_FullTimeEmployment]])</f>
        <v>2.3333333333333335</v>
      </c>
      <c r="S14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4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Row],[IQ2_Average]])*(3*0.02)/12,IF(D194&lt;=1.5,"NA")))</f>
        <v>80.275270196305996</v>
      </c>
      <c r="U14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200.68817549076505</v>
      </c>
    </row>
    <row r="146" spans="1:21" x14ac:dyDescent="0.25">
      <c r="A146" t="str">
        <f>Table1422[[#This Row],[Community]]</f>
        <v xml:space="preserve">Kake </v>
      </c>
      <c r="C146" s="126">
        <f>Table1422[[#This Row],[IQ1_Average]]</f>
        <v>28450</v>
      </c>
      <c r="D146" s="126">
        <f>Table1422[[#This Row],[IQ2_Average]]</f>
        <v>44816</v>
      </c>
      <c r="E146" s="126">
        <f>Table1422[[#This Row],[IQ3_Average]]</f>
        <v>67470</v>
      </c>
      <c r="F146" s="128">
        <f>Table1422[[#This Row],[SNAP_Average]]</f>
        <v>0.21849999999999997</v>
      </c>
      <c r="G146" s="127">
        <f>Table1422[[#This Row],[Poverty_Average]]</f>
        <v>0.10875000000000001</v>
      </c>
      <c r="H146" s="127">
        <f>Table1422[[#This Row],[Full Time Employment_Average]]</f>
        <v>0.47</v>
      </c>
      <c r="I146">
        <f>'Update Information Here'!AL150</f>
        <v>25</v>
      </c>
      <c r="J146">
        <f t="shared" si="2"/>
        <v>300</v>
      </c>
      <c r="K146" s="131">
        <f>Table2[[#This Row],[Annual Fees]]/Table2[[#This Row],[IQ1_Average]]</f>
        <v>1.054481546572935E-2</v>
      </c>
      <c r="L146" s="131">
        <f>Table2[[#This Row],[Annual Fees]]/Table2[[#This Row],[IQ2_Average]]</f>
        <v>6.6940378436272756E-3</v>
      </c>
      <c r="M146" s="131">
        <f>Table2[[#This Row],[Annual Fees]]/Table2[[#This Row],[IQ3_Average]]</f>
        <v>4.4464206313917292E-3</v>
      </c>
      <c r="N146" s="133">
        <f>AVERAGE(Table2[[#This Row],[RI_IQ1]:[RI_IQ3]])</f>
        <v>7.2284246469161186E-3</v>
      </c>
      <c r="O146">
        <f>IF(Table2[[#This Row],[SNAP_Average]]&gt;20%,1, IF(Table2[[#This Row],[SNAP_Average]]&lt;11%, 3, 2))</f>
        <v>1</v>
      </c>
      <c r="P146">
        <f>IF(Table2[[#This Row],[Poverty_Average]]&gt;20%,1, IF(Table2[[#This Row],[Poverty_Average]]&lt;10%, 3, 2))</f>
        <v>2</v>
      </c>
      <c r="Q146">
        <f>IF(Table2[[#This Row],[Full Time Employment_Average]]&lt;30%,1, IF(Table2[[#This Row],[Full Time Employment_Average]]&gt;50%, 3, 2))</f>
        <v>2</v>
      </c>
      <c r="R146" s="135">
        <f>AVERAGE(Table2[[#This Row],[FCI_SNAP]:[FCI_FullTimeEmployment]])</f>
        <v>1.6666666666666667</v>
      </c>
      <c r="S14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4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Row],[IQ2_Average]])*(3*0.02)/12,IF(D195&lt;=1.5,"NA")))</f>
        <v>69.171365051625216</v>
      </c>
      <c r="U14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172.9284126290631</v>
      </c>
    </row>
    <row r="147" spans="1:21" x14ac:dyDescent="0.25">
      <c r="A147" t="str">
        <f>Table1422[[#This Row],[Community]]</f>
        <v xml:space="preserve">Kaktovik </v>
      </c>
      <c r="C147" s="126">
        <f>Table1422[[#This Row],[IQ1_Average]]</f>
        <v>27568.25</v>
      </c>
      <c r="D147" s="126">
        <f>Table1422[[#This Row],[IQ2_Average]]</f>
        <v>49365.5</v>
      </c>
      <c r="E147" s="126">
        <f>Table1422[[#This Row],[IQ3_Average]]</f>
        <v>68616.75</v>
      </c>
      <c r="F147" s="128">
        <f>Table1422[[#This Row],[SNAP_Average]]</f>
        <v>0.12450000000000001</v>
      </c>
      <c r="G147" s="127">
        <f>Table1422[[#This Row],[Poverty_Average]]</f>
        <v>7.4499999999999997E-2</v>
      </c>
      <c r="H147" s="127">
        <f>Table1422[[#This Row],[Full Time Employment_Average]]</f>
        <v>0.40266666666666673</v>
      </c>
      <c r="I147">
        <f>'Update Information Here'!AL151</f>
        <v>90.75</v>
      </c>
      <c r="J147">
        <f t="shared" si="2"/>
        <v>1089</v>
      </c>
      <c r="K147" s="131">
        <f>Table2[[#This Row],[Annual Fees]]/Table2[[#This Row],[IQ1_Average]]</f>
        <v>3.9501963309241613E-2</v>
      </c>
      <c r="L147" s="131">
        <f>Table2[[#This Row],[Annual Fees]]/Table2[[#This Row],[IQ2_Average]]</f>
        <v>2.2059940646807993E-2</v>
      </c>
      <c r="M147" s="131">
        <f>Table2[[#This Row],[Annual Fees]]/Table2[[#This Row],[IQ3_Average]]</f>
        <v>1.5870760419285378E-2</v>
      </c>
      <c r="N147" s="133">
        <f>AVERAGE(Table2[[#This Row],[RI_IQ1]:[RI_IQ3]])</f>
        <v>2.5810888125111661E-2</v>
      </c>
      <c r="O147">
        <f>IF(Table2[[#This Row],[SNAP_Average]]&gt;20%,1, IF(Table2[[#This Row],[SNAP_Average]]&lt;11%, 3, 2))</f>
        <v>2</v>
      </c>
      <c r="P147">
        <f>IF(Table2[[#This Row],[Poverty_Average]]&gt;20%,1, IF(Table2[[#This Row],[Poverty_Average]]&lt;10%, 3, 2))</f>
        <v>3</v>
      </c>
      <c r="Q147">
        <f>IF(Table2[[#This Row],[Full Time Employment_Average]]&lt;30%,1, IF(Table2[[#This Row],[Full Time Employment_Average]]&gt;50%, 3, 2))</f>
        <v>2</v>
      </c>
      <c r="R147" s="135">
        <f>AVERAGE(Table2[[#This Row],[FCI_SNAP]:[FCI_FullTimeEmployment]])</f>
        <v>2.3333333333333335</v>
      </c>
      <c r="S14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4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Row],[IQ2_Average]])*(3*0.02)/12,IF(D196&lt;=1.5,"NA")))</f>
        <v>70.319161092103954</v>
      </c>
      <c r="U14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175.79790273025992</v>
      </c>
    </row>
    <row r="148" spans="1:21" x14ac:dyDescent="0.25">
      <c r="A148" t="str">
        <f>Table1422[[#This Row],[Community]]</f>
        <v xml:space="preserve">Kalifornsky  </v>
      </c>
      <c r="C148" s="126">
        <f>Table1422[[#This Row],[IQ1_Average]]</f>
        <v>27775.5</v>
      </c>
      <c r="D148" s="126">
        <f>Table1422[[#This Row],[IQ2_Average]]</f>
        <v>48515.5</v>
      </c>
      <c r="E148" s="126">
        <f>Table1422[[#This Row],[IQ3_Average]]</f>
        <v>77994</v>
      </c>
      <c r="F148" s="128">
        <f>Table1422[[#This Row],[SNAP_Average]]</f>
        <v>0.15925</v>
      </c>
      <c r="G148" s="127">
        <f>Table1422[[#This Row],[Poverty_Average]]</f>
        <v>0.115</v>
      </c>
      <c r="H148" s="127">
        <f>Table1422[[#This Row],[Full Time Employment_Average]]</f>
        <v>0.36675000000000002</v>
      </c>
      <c r="I148">
        <f>'Update Information Here'!AL152</f>
        <v>120</v>
      </c>
      <c r="J148">
        <f t="shared" si="2"/>
        <v>1440</v>
      </c>
      <c r="K148" s="131">
        <f>Table2[[#This Row],[Annual Fees]]/Table2[[#This Row],[IQ1_Average]]</f>
        <v>5.1844251228600743E-2</v>
      </c>
      <c r="L148" s="131">
        <f>Table2[[#This Row],[Annual Fees]]/Table2[[#This Row],[IQ2_Average]]</f>
        <v>2.9681235893683461E-2</v>
      </c>
      <c r="M148" s="131">
        <f>Table2[[#This Row],[Annual Fees]]/Table2[[#This Row],[IQ3_Average]]</f>
        <v>1.8462958689129932E-2</v>
      </c>
      <c r="N148" s="133">
        <f>AVERAGE(Table2[[#This Row],[RI_IQ1]:[RI_IQ3]])</f>
        <v>3.3329481937138049E-2</v>
      </c>
      <c r="O148">
        <f>IF(Table2[[#This Row],[SNAP_Average]]&gt;20%,1, IF(Table2[[#This Row],[SNAP_Average]]&lt;11%, 3, 2))</f>
        <v>2</v>
      </c>
      <c r="P148">
        <f>IF(Table2[[#This Row],[Poverty_Average]]&gt;20%,1, IF(Table2[[#This Row],[Poverty_Average]]&lt;10%, 3, 2))</f>
        <v>2</v>
      </c>
      <c r="Q148">
        <f>IF(Table2[[#This Row],[Full Time Employment_Average]]&lt;30%,1, IF(Table2[[#This Row],[Full Time Employment_Average]]&gt;50%, 3, 2))</f>
        <v>2</v>
      </c>
      <c r="R148" s="135">
        <f>AVERAGE(Table2[[#This Row],[FCI_SNAP]:[FCI_FullTimeEmployment]])</f>
        <v>2</v>
      </c>
      <c r="S14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4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Row],[IQ2_Average]])*(3*0.02)/12,IF(D197&lt;=1.5,"NA")))</f>
        <v>72.008319977087652</v>
      </c>
      <c r="U14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180.02079994271915</v>
      </c>
    </row>
    <row r="149" spans="1:21" x14ac:dyDescent="0.25">
      <c r="A149" t="str">
        <f>Table1422[[#This Row],[Community]]</f>
        <v xml:space="preserve">Kaltag </v>
      </c>
      <c r="C149" s="126">
        <f>Table1422[[#This Row],[IQ1_Average]]</f>
        <v>18191.333333333332</v>
      </c>
      <c r="D149" s="126">
        <f>Table1422[[#This Row],[IQ2_Average]]</f>
        <v>36134.333333333336</v>
      </c>
      <c r="E149" s="126">
        <f>Table1422[[#This Row],[IQ3_Average]]</f>
        <v>65787.666666666672</v>
      </c>
      <c r="F149" s="128">
        <f>Table1422[[#This Row],[SNAP_Average]]</f>
        <v>0.27524999999999999</v>
      </c>
      <c r="G149" s="127">
        <f>Table1422[[#This Row],[Poverty_Average]]</f>
        <v>0.24575000000000002</v>
      </c>
      <c r="H149" s="127">
        <f>Table1422[[#This Row],[Full Time Employment_Average]]</f>
        <v>0.27500000000000002</v>
      </c>
      <c r="I149">
        <f>'Update Information Here'!AL153</f>
        <v>0</v>
      </c>
      <c r="J149">
        <f t="shared" si="2"/>
        <v>0</v>
      </c>
      <c r="K149" s="131">
        <f>Table2[[#This Row],[Annual Fees]]/Table2[[#This Row],[IQ1_Average]]</f>
        <v>0</v>
      </c>
      <c r="L149" s="131">
        <f>Table2[[#This Row],[Annual Fees]]/Table2[[#This Row],[IQ2_Average]]</f>
        <v>0</v>
      </c>
      <c r="M149" s="131">
        <f>Table2[[#This Row],[Annual Fees]]/Table2[[#This Row],[IQ3_Average]]</f>
        <v>0</v>
      </c>
      <c r="N149" s="133">
        <f>AVERAGE(Table2[[#This Row],[RI_IQ1]:[RI_IQ3]])</f>
        <v>0</v>
      </c>
      <c r="O149">
        <f>IF(Table2[[#This Row],[SNAP_Average]]&gt;20%,1, IF(Table2[[#This Row],[SNAP_Average]]&lt;11%, 3, 2))</f>
        <v>1</v>
      </c>
      <c r="P149">
        <f>IF(Table2[[#This Row],[Poverty_Average]]&gt;20%,1, IF(Table2[[#This Row],[Poverty_Average]]&lt;10%, 3, 2))</f>
        <v>1</v>
      </c>
      <c r="Q149">
        <f>IF(Table2[[#This Row],[Full Time Employment_Average]]&lt;30%,1, IF(Table2[[#This Row],[Full Time Employment_Average]]&gt;50%, 3, 2))</f>
        <v>1</v>
      </c>
      <c r="R149" s="135">
        <f>AVERAGE(Table2[[#This Row],[FCI_SNAP]:[FCI_FullTimeEmployment]])</f>
        <v>1</v>
      </c>
      <c r="S14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4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Row],[IQ2_Average]])*(3*0.02)/12,IF(D198&lt;=1.5,"NA")))</f>
        <v>0</v>
      </c>
      <c r="U14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51.100625675220442</v>
      </c>
    </row>
    <row r="150" spans="1:21" x14ac:dyDescent="0.25">
      <c r="A150" t="str">
        <f>Table1422[[#This Row],[Community]]</f>
        <v xml:space="preserve">Karluk  </v>
      </c>
      <c r="C150" s="126">
        <f>Table1422[[#This Row],[IQ1_Average]]</f>
        <v>21833.333333333332</v>
      </c>
      <c r="D150" s="126">
        <f>Table1422[[#This Row],[IQ2_Average]]</f>
        <v>25916</v>
      </c>
      <c r="E150" s="126">
        <f>Table1422[[#This Row],[IQ3_Average]]</f>
        <v>40916.666666666664</v>
      </c>
      <c r="F150" s="128">
        <f>Table1422[[#This Row],[SNAP_Average]]</f>
        <v>0.44</v>
      </c>
      <c r="G150" s="127">
        <f>Table1422[[#This Row],[Poverty_Average]]</f>
        <v>0.26024999999999998</v>
      </c>
      <c r="H150" s="127">
        <f>Table1422[[#This Row],[Full Time Employment_Average]]</f>
        <v>0.25774999999999998</v>
      </c>
      <c r="I150">
        <f>'Update Information Here'!AL154</f>
        <v>0</v>
      </c>
      <c r="J150">
        <f t="shared" si="2"/>
        <v>0</v>
      </c>
      <c r="K150" s="131">
        <f>Table2[[#This Row],[Annual Fees]]/Table2[[#This Row],[IQ1_Average]]</f>
        <v>0</v>
      </c>
      <c r="L150" s="131">
        <f>Table2[[#This Row],[Annual Fees]]/Table2[[#This Row],[IQ2_Average]]</f>
        <v>0</v>
      </c>
      <c r="M150" s="131">
        <f>Table2[[#This Row],[Annual Fees]]/Table2[[#This Row],[IQ3_Average]]</f>
        <v>0</v>
      </c>
      <c r="N150" s="133">
        <f>AVERAGE(Table2[[#This Row],[RI_IQ1]:[RI_IQ3]])</f>
        <v>0</v>
      </c>
      <c r="O150">
        <f>IF(Table2[[#This Row],[SNAP_Average]]&gt;20%,1, IF(Table2[[#This Row],[SNAP_Average]]&lt;11%, 3, 2))</f>
        <v>1</v>
      </c>
      <c r="P150">
        <f>IF(Table2[[#This Row],[Poverty_Average]]&gt;20%,1, IF(Table2[[#This Row],[Poverty_Average]]&lt;10%, 3, 2))</f>
        <v>1</v>
      </c>
      <c r="Q150">
        <f>IF(Table2[[#This Row],[Full Time Employment_Average]]&lt;30%,1, IF(Table2[[#This Row],[Full Time Employment_Average]]&gt;50%, 3, 2))</f>
        <v>1</v>
      </c>
      <c r="R150" s="135">
        <f>AVERAGE(Table2[[#This Row],[FCI_SNAP]:[FCI_FullTimeEmployment]])</f>
        <v>1</v>
      </c>
      <c r="S15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5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Row],[IQ2_Average]])*(3*0.02)/12,IF(D199&lt;=1.5,"NA")))</f>
        <v>0</v>
      </c>
      <c r="U15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45.944207614984286</v>
      </c>
    </row>
    <row r="151" spans="1:21" x14ac:dyDescent="0.25">
      <c r="A151" t="str">
        <f>Table1422[[#This Row],[Community]]</f>
        <v xml:space="preserve">Kasaan </v>
      </c>
      <c r="C151" s="126">
        <f>Table1422[[#This Row],[IQ1_Average]]</f>
        <v>23374.666666666668</v>
      </c>
      <c r="D151" s="126">
        <f>Table1422[[#This Row],[IQ2_Average]]</f>
        <v>33666.75</v>
      </c>
      <c r="E151" s="126">
        <f>Table1422[[#This Row],[IQ3_Average]]</f>
        <v>46868.75</v>
      </c>
      <c r="F151" s="128">
        <f>Table1422[[#This Row],[SNAP_Average]]</f>
        <v>0.43824999999999997</v>
      </c>
      <c r="G151" s="127">
        <f>Table1422[[#This Row],[Poverty_Average]]</f>
        <v>0.21450000000000002</v>
      </c>
      <c r="H151" s="127">
        <f>Table1422[[#This Row],[Full Time Employment_Average]]</f>
        <v>0.39649999999999996</v>
      </c>
      <c r="I151">
        <f>'Update Information Here'!AL155</f>
        <v>0</v>
      </c>
      <c r="J151">
        <f t="shared" si="2"/>
        <v>0</v>
      </c>
      <c r="K151" s="131">
        <f>Table2[[#This Row],[Annual Fees]]/Table2[[#This Row],[IQ1_Average]]</f>
        <v>0</v>
      </c>
      <c r="L151" s="131">
        <f>Table2[[#This Row],[Annual Fees]]/Table2[[#This Row],[IQ2_Average]]</f>
        <v>0</v>
      </c>
      <c r="M151" s="131">
        <f>Table2[[#This Row],[Annual Fees]]/Table2[[#This Row],[IQ3_Average]]</f>
        <v>0</v>
      </c>
      <c r="N151" s="133">
        <f>AVERAGE(Table2[[#This Row],[RI_IQ1]:[RI_IQ3]])</f>
        <v>0</v>
      </c>
      <c r="O151">
        <f>IF(Table2[[#This Row],[SNAP_Average]]&gt;20%,1, IF(Table2[[#This Row],[SNAP_Average]]&lt;11%, 3, 2))</f>
        <v>1</v>
      </c>
      <c r="P151">
        <f>IF(Table2[[#This Row],[Poverty_Average]]&gt;20%,1, IF(Table2[[#This Row],[Poverty_Average]]&lt;10%, 3, 2))</f>
        <v>1</v>
      </c>
      <c r="Q151">
        <f>IF(Table2[[#This Row],[Full Time Employment_Average]]&lt;30%,1, IF(Table2[[#This Row],[Full Time Employment_Average]]&gt;50%, 3, 2))</f>
        <v>2</v>
      </c>
      <c r="R151" s="135">
        <f>AVERAGE(Table2[[#This Row],[FCI_SNAP]:[FCI_FullTimeEmployment]])</f>
        <v>1.3333333333333333</v>
      </c>
      <c r="S15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51"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Row],[IQ2_Average]])*(3*0.02)/12,IF(D200&lt;=1.5,"NA")))</f>
        <v>0</v>
      </c>
      <c r="U15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53.293294483062816</v>
      </c>
    </row>
    <row r="152" spans="1:21" x14ac:dyDescent="0.25">
      <c r="A152" t="str">
        <f>Table1422[[#This Row],[Community]]</f>
        <v xml:space="preserve">Kasigluk  </v>
      </c>
      <c r="C152" s="126">
        <f>Table1422[[#This Row],[IQ1_Average]]</f>
        <v>24243.25</v>
      </c>
      <c r="D152" s="126">
        <f>Table1422[[#This Row],[IQ2_Average]]</f>
        <v>38920.75</v>
      </c>
      <c r="E152" s="126">
        <f>Table1422[[#This Row],[IQ3_Average]]</f>
        <v>55872.5</v>
      </c>
      <c r="F152" s="128">
        <f>Table1422[[#This Row],[SNAP_Average]]</f>
        <v>0.42899999999999999</v>
      </c>
      <c r="G152" s="127">
        <f>Table1422[[#This Row],[Poverty_Average]]</f>
        <v>0.24650000000000002</v>
      </c>
      <c r="H152" s="127">
        <f>Table1422[[#This Row],[Full Time Employment_Average]]</f>
        <v>0.29349999999999998</v>
      </c>
      <c r="I152">
        <f>'Update Information Here'!AL156</f>
        <v>0</v>
      </c>
      <c r="J152">
        <f t="shared" si="2"/>
        <v>0</v>
      </c>
      <c r="K152" s="131">
        <f>Table2[[#This Row],[Annual Fees]]/Table2[[#This Row],[IQ1_Average]]</f>
        <v>0</v>
      </c>
      <c r="L152" s="131">
        <f>Table2[[#This Row],[Annual Fees]]/Table2[[#This Row],[IQ2_Average]]</f>
        <v>0</v>
      </c>
      <c r="M152" s="131">
        <f>Table2[[#This Row],[Annual Fees]]/Table2[[#This Row],[IQ3_Average]]</f>
        <v>0</v>
      </c>
      <c r="N152" s="133">
        <f>AVERAGE(Table2[[#This Row],[RI_IQ1]:[RI_IQ3]])</f>
        <v>0</v>
      </c>
      <c r="O152">
        <f>IF(Table2[[#This Row],[SNAP_Average]]&gt;20%,1, IF(Table2[[#This Row],[SNAP_Average]]&lt;11%, 3, 2))</f>
        <v>1</v>
      </c>
      <c r="P152">
        <f>IF(Table2[[#This Row],[Poverty_Average]]&gt;20%,1, IF(Table2[[#This Row],[Poverty_Average]]&lt;10%, 3, 2))</f>
        <v>1</v>
      </c>
      <c r="Q152">
        <f>IF(Table2[[#This Row],[Full Time Employment_Average]]&lt;30%,1, IF(Table2[[#This Row],[Full Time Employment_Average]]&gt;50%, 3, 2))</f>
        <v>1</v>
      </c>
      <c r="R152" s="135">
        <f>AVERAGE(Table2[[#This Row],[FCI_SNAP]:[FCI_FullTimeEmployment]])</f>
        <v>1</v>
      </c>
      <c r="S15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52"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Row],[IQ2_Average]])*(3*0.02)/12,IF(D201&lt;=1.5,"NA")))</f>
        <v>0</v>
      </c>
      <c r="U15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58.934657221078389</v>
      </c>
    </row>
    <row r="153" spans="1:21" x14ac:dyDescent="0.25">
      <c r="A153" t="str">
        <f>Table1422[[#This Row],[Community]]</f>
        <v xml:space="preserve">Kasilof  </v>
      </c>
      <c r="C153" s="126">
        <f>Table1422[[#This Row],[IQ1_Average]]</f>
        <v>31186</v>
      </c>
      <c r="D153" s="126">
        <f>Table1422[[#This Row],[IQ2_Average]]</f>
        <v>45690.25</v>
      </c>
      <c r="E153" s="126">
        <f>Table1422[[#This Row],[IQ3_Average]]</f>
        <v>63313.75</v>
      </c>
      <c r="F153" s="128">
        <f>Table1422[[#This Row],[SNAP_Average]]</f>
        <v>0.26124999999999998</v>
      </c>
      <c r="G153" s="127">
        <f>Table1422[[#This Row],[Poverty_Average]]</f>
        <v>0.1605</v>
      </c>
      <c r="H153" s="127">
        <f>Table1422[[#This Row],[Full Time Employment_Average]]</f>
        <v>0.46274999999999999</v>
      </c>
      <c r="I153">
        <f>'Update Information Here'!AL157</f>
        <v>47.6</v>
      </c>
      <c r="J153">
        <f t="shared" si="2"/>
        <v>571.20000000000005</v>
      </c>
      <c r="K153" s="131">
        <f>Table2[[#This Row],[Annual Fees]]/Table2[[#This Row],[IQ1_Average]]</f>
        <v>1.8315910985698711E-2</v>
      </c>
      <c r="L153" s="131">
        <f>Table2[[#This Row],[Annual Fees]]/Table2[[#This Row],[IQ2_Average]]</f>
        <v>1.2501573092727663E-2</v>
      </c>
      <c r="M153" s="131">
        <f>Table2[[#This Row],[Annual Fees]]/Table2[[#This Row],[IQ3_Average]]</f>
        <v>9.0217369844623023E-3</v>
      </c>
      <c r="N153" s="133">
        <f>AVERAGE(Table2[[#This Row],[RI_IQ1]:[RI_IQ3]])</f>
        <v>1.3279740354296224E-2</v>
      </c>
      <c r="O153">
        <f>IF(Table2[[#This Row],[SNAP_Average]]&gt;20%,1, IF(Table2[[#This Row],[SNAP_Average]]&lt;11%, 3, 2))</f>
        <v>1</v>
      </c>
      <c r="P153">
        <f>IF(Table2[[#This Row],[Poverty_Average]]&gt;20%,1, IF(Table2[[#This Row],[Poverty_Average]]&lt;10%, 3, 2))</f>
        <v>2</v>
      </c>
      <c r="Q153">
        <f>IF(Table2[[#This Row],[Full Time Employment_Average]]&lt;30%,1, IF(Table2[[#This Row],[Full Time Employment_Average]]&gt;50%, 3, 2))</f>
        <v>2</v>
      </c>
      <c r="R153" s="135">
        <f>AVERAGE(Table2[[#This Row],[FCI_SNAP]:[FCI_FullTimeEmployment]])</f>
        <v>1.6666666666666667</v>
      </c>
      <c r="S15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5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Row],[IQ2_Average]])*(3*0.02)/12,IF(D202&lt;=1.5,"NA")))</f>
        <v>71.688148608418516</v>
      </c>
      <c r="U15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179.2203715210463</v>
      </c>
    </row>
    <row r="154" spans="1:21" x14ac:dyDescent="0.25">
      <c r="A154" t="str">
        <f>Table1422[[#This Row],[Community]]</f>
        <v xml:space="preserve">Kenai </v>
      </c>
      <c r="C154" s="126">
        <f>Table1422[[#This Row],[IQ1_Average]]</f>
        <v>30768.666666666668</v>
      </c>
      <c r="D154" s="126">
        <f>Table1422[[#This Row],[IQ2_Average]]</f>
        <v>49996.666666666664</v>
      </c>
      <c r="E154" s="126">
        <f>Table1422[[#This Row],[IQ3_Average]]</f>
        <v>71237</v>
      </c>
      <c r="F154" s="128">
        <f>Table1422[[#This Row],[SNAP_Average]]</f>
        <v>0.20225000000000001</v>
      </c>
      <c r="G154" s="127">
        <f>Table1422[[#This Row],[Poverty_Average]]</f>
        <v>0.13750000000000001</v>
      </c>
      <c r="H154" s="127">
        <f>Table1422[[#This Row],[Full Time Employment_Average]]</f>
        <v>0.41100000000000003</v>
      </c>
      <c r="I154">
        <f>'Update Information Here'!AL158</f>
        <v>37.44</v>
      </c>
      <c r="J154">
        <f t="shared" si="2"/>
        <v>449.28</v>
      </c>
      <c r="K154" s="131">
        <f>Table2[[#This Row],[Annual Fees]]/Table2[[#This Row],[IQ1_Average]]</f>
        <v>1.4601867700907848E-2</v>
      </c>
      <c r="L154" s="131">
        <f>Table2[[#This Row],[Annual Fees]]/Table2[[#This Row],[IQ2_Average]]</f>
        <v>8.9861990799386619E-3</v>
      </c>
      <c r="M154" s="131">
        <f>Table2[[#This Row],[Annual Fees]]/Table2[[#This Row],[IQ3_Average]]</f>
        <v>6.3068349312857081E-3</v>
      </c>
      <c r="N154" s="133">
        <f>AVERAGE(Table2[[#This Row],[RI_IQ1]:[RI_IQ3]])</f>
        <v>9.9649672373774058E-3</v>
      </c>
      <c r="O154">
        <f>IF(Table2[[#This Row],[SNAP_Average]]&gt;20%,1, IF(Table2[[#This Row],[SNAP_Average]]&lt;11%, 3, 2))</f>
        <v>1</v>
      </c>
      <c r="P154">
        <f>IF(Table2[[#This Row],[Poverty_Average]]&gt;20%,1, IF(Table2[[#This Row],[Poverty_Average]]&lt;10%, 3, 2))</f>
        <v>2</v>
      </c>
      <c r="Q154">
        <f>IF(Table2[[#This Row],[Full Time Employment_Average]]&lt;30%,1, IF(Table2[[#This Row],[Full Time Employment_Average]]&gt;50%, 3, 2))</f>
        <v>2</v>
      </c>
      <c r="R154" s="135">
        <f>AVERAGE(Table2[[#This Row],[FCI_SNAP]:[FCI_FullTimeEmployment]])</f>
        <v>1.6666666666666667</v>
      </c>
      <c r="S15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5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Row],[IQ2_Average]])*(3*0.02)/12,IF(D203&lt;=1.5,"NA")))</f>
        <v>75.143247555430023</v>
      </c>
      <c r="U15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187.85811888857509</v>
      </c>
    </row>
    <row r="155" spans="1:21" x14ac:dyDescent="0.25">
      <c r="A155" t="str">
        <f>Table1422[[#This Row],[Community]]</f>
        <v xml:space="preserve">Kenny Lake  </v>
      </c>
      <c r="C155" s="126">
        <f>Table1422[[#This Row],[IQ1_Average]]</f>
        <v>25261</v>
      </c>
      <c r="D155" s="126">
        <f>Table1422[[#This Row],[IQ2_Average]]</f>
        <v>44704</v>
      </c>
      <c r="E155" s="126">
        <f>Table1422[[#This Row],[IQ3_Average]]</f>
        <v>73223.333333333328</v>
      </c>
      <c r="F155" s="128">
        <f>Table1422[[#This Row],[SNAP_Average]]</f>
        <v>0.38950000000000001</v>
      </c>
      <c r="G155" s="127">
        <f>Table1422[[#This Row],[Poverty_Average]]</f>
        <v>0.36749999999999999</v>
      </c>
      <c r="H155" s="127">
        <f>Table1422[[#This Row],[Full Time Employment_Average]]</f>
        <v>0.42899999999999999</v>
      </c>
      <c r="I155">
        <f>'Update Information Here'!AL159</f>
        <v>30</v>
      </c>
      <c r="J155">
        <f t="shared" si="2"/>
        <v>360</v>
      </c>
      <c r="K155" s="131">
        <f>Table2[[#This Row],[Annual Fees]]/Table2[[#This Row],[IQ1_Average]]</f>
        <v>1.425121729147698E-2</v>
      </c>
      <c r="L155" s="131">
        <f>Table2[[#This Row],[Annual Fees]]/Table2[[#This Row],[IQ2_Average]]</f>
        <v>8.0529706513958483E-3</v>
      </c>
      <c r="M155" s="131">
        <f>Table2[[#This Row],[Annual Fees]]/Table2[[#This Row],[IQ3_Average]]</f>
        <v>4.9164656075021624E-3</v>
      </c>
      <c r="N155" s="133">
        <f>AVERAGE(Table2[[#This Row],[RI_IQ1]:[RI_IQ3]])</f>
        <v>9.0735511834583293E-3</v>
      </c>
      <c r="O155">
        <f>IF(Table2[[#This Row],[SNAP_Average]]&gt;20%,1, IF(Table2[[#This Row],[SNAP_Average]]&lt;11%, 3, 2))</f>
        <v>1</v>
      </c>
      <c r="P155">
        <f>IF(Table2[[#This Row],[Poverty_Average]]&gt;20%,1, IF(Table2[[#This Row],[Poverty_Average]]&lt;10%, 3, 2))</f>
        <v>1</v>
      </c>
      <c r="Q155">
        <f>IF(Table2[[#This Row],[Full Time Employment_Average]]&lt;30%,1, IF(Table2[[#This Row],[Full Time Employment_Average]]&gt;50%, 3, 2))</f>
        <v>2</v>
      </c>
      <c r="R155" s="135">
        <f>AVERAGE(Table2[[#This Row],[FCI_SNAP]:[FCI_FullTimeEmployment]])</f>
        <v>1.3333333333333333</v>
      </c>
      <c r="S15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55"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Row],[IQ2_Average]])*(3*0.02)/12,IF(D204&lt;=1.5,"NA")))</f>
        <v>0</v>
      </c>
      <c r="U15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66.126259484140988</v>
      </c>
    </row>
    <row r="156" spans="1:21" x14ac:dyDescent="0.25">
      <c r="A156" t="str">
        <f>Table1422[[#This Row],[Community]]</f>
        <v xml:space="preserve">Ketchikan </v>
      </c>
      <c r="B156" t="s">
        <v>497</v>
      </c>
      <c r="C156" s="126">
        <f>Table1422[[#This Row],[IQ1_Average]]</f>
        <v>21752.666666666668</v>
      </c>
      <c r="D156" s="126">
        <f>Table1422[[#This Row],[IQ2_Average]]</f>
        <v>43025</v>
      </c>
      <c r="E156" s="126">
        <f>Table1422[[#This Row],[IQ3_Average]]</f>
        <v>63286.333333333336</v>
      </c>
      <c r="F156" s="128">
        <f>Table1422[[#This Row],[SNAP_Average]]</f>
        <v>0.24766666666666667</v>
      </c>
      <c r="G156" s="127">
        <f>Table1422[[#This Row],[Poverty_Average]]</f>
        <v>0.17266666666666666</v>
      </c>
      <c r="H156" s="127">
        <f>Table1422[[#This Row],[Full Time Employment_Average]]</f>
        <v>0.38150000000000006</v>
      </c>
      <c r="I156">
        <f>'Update Information Here'!AL160</f>
        <v>0</v>
      </c>
      <c r="J156">
        <f t="shared" si="2"/>
        <v>0</v>
      </c>
      <c r="K156" s="131">
        <f>Table2[[#This Row],[Annual Fees]]/Table2[[#This Row],[IQ1_Average]]</f>
        <v>0</v>
      </c>
      <c r="L156" s="131">
        <f>Table2[[#This Row],[Annual Fees]]/Table2[[#This Row],[IQ2_Average]]</f>
        <v>0</v>
      </c>
      <c r="M156" s="131">
        <f>Table2[[#This Row],[Annual Fees]]/Table2[[#This Row],[IQ3_Average]]</f>
        <v>0</v>
      </c>
      <c r="N156" s="133">
        <f>AVERAGE(Table2[[#This Row],[RI_IQ1]:[RI_IQ3]])</f>
        <v>0</v>
      </c>
      <c r="O156">
        <f>IF(Table2[[#This Row],[SNAP_Average]]&gt;20%,1, IF(Table2[[#This Row],[SNAP_Average]]&lt;11%, 3, 2))</f>
        <v>1</v>
      </c>
      <c r="P156">
        <f>IF(Table2[[#This Row],[Poverty_Average]]&gt;20%,1, IF(Table2[[#This Row],[Poverty_Average]]&lt;10%, 3, 2))</f>
        <v>2</v>
      </c>
      <c r="Q156">
        <f>IF(Table2[[#This Row],[Full Time Employment_Average]]&lt;30%,1, IF(Table2[[#This Row],[Full Time Employment_Average]]&gt;50%, 3, 2))</f>
        <v>2</v>
      </c>
      <c r="R156" s="135">
        <f>AVERAGE(Table2[[#This Row],[FCI_SNAP]:[FCI_FullTimeEmployment]])</f>
        <v>1.6666666666666667</v>
      </c>
      <c r="S15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5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Row],[IQ2_Average]])*(3*0.02)/12,IF(D205&lt;=1.5,"NA")))</f>
        <v>58.813236415482613</v>
      </c>
      <c r="U15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147.03309103870654</v>
      </c>
    </row>
    <row r="157" spans="1:21" x14ac:dyDescent="0.25">
      <c r="A157" t="str">
        <f>Table1422[[#This Row],[Community]]</f>
        <v xml:space="preserve">Kiana </v>
      </c>
      <c r="B157" t="s">
        <v>497</v>
      </c>
      <c r="C157" s="126">
        <f>Table1422[[#This Row],[IQ1_Average]]</f>
        <v>20199</v>
      </c>
      <c r="D157" s="126">
        <f>Table1422[[#This Row],[IQ2_Average]]</f>
        <v>44992.75</v>
      </c>
      <c r="E157" s="126">
        <f>Table1422[[#This Row],[IQ3_Average]]</f>
        <v>64300</v>
      </c>
      <c r="F157" s="128">
        <f>Table1422[[#This Row],[SNAP_Average]]</f>
        <v>0.26</v>
      </c>
      <c r="G157" s="127">
        <f>Table1422[[#This Row],[Poverty_Average]]</f>
        <v>0.21000000000000002</v>
      </c>
      <c r="H157" s="127">
        <f>Table1422[[#This Row],[Full Time Employment_Average]]</f>
        <v>0.35425000000000001</v>
      </c>
      <c r="I157">
        <f>'Update Information Here'!AL161</f>
        <v>0</v>
      </c>
      <c r="J157">
        <f t="shared" si="2"/>
        <v>0</v>
      </c>
      <c r="K157" s="131">
        <f>Table2[[#This Row],[Annual Fees]]/Table2[[#This Row],[IQ1_Average]]</f>
        <v>0</v>
      </c>
      <c r="L157" s="131">
        <f>Table2[[#This Row],[Annual Fees]]/Table2[[#This Row],[IQ2_Average]]</f>
        <v>0</v>
      </c>
      <c r="M157" s="131">
        <f>Table2[[#This Row],[Annual Fees]]/Table2[[#This Row],[IQ3_Average]]</f>
        <v>0</v>
      </c>
      <c r="N157" s="133">
        <f>AVERAGE(Table2[[#This Row],[RI_IQ1]:[RI_IQ3]])</f>
        <v>0</v>
      </c>
      <c r="O157">
        <f>IF(Table2[[#This Row],[SNAP_Average]]&gt;20%,1, IF(Table2[[#This Row],[SNAP_Average]]&lt;11%, 3, 2))</f>
        <v>1</v>
      </c>
      <c r="P157">
        <f>IF(Table2[[#This Row],[Poverty_Average]]&gt;20%,1, IF(Table2[[#This Row],[Poverty_Average]]&lt;10%, 3, 2))</f>
        <v>1</v>
      </c>
      <c r="Q157">
        <f>IF(Table2[[#This Row],[Full Time Employment_Average]]&lt;30%,1, IF(Table2[[#This Row],[Full Time Employment_Average]]&gt;50%, 3, 2))</f>
        <v>2</v>
      </c>
      <c r="R157" s="135">
        <f>AVERAGE(Table2[[#This Row],[FCI_SNAP]:[FCI_FullTimeEmployment]])</f>
        <v>1.3333333333333333</v>
      </c>
      <c r="S15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57"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Row],[IQ2_Average]])*(3*0.02)/12,IF(D206&lt;=1.5,"NA")))</f>
        <v>0</v>
      </c>
      <c r="U15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57.283411691697069</v>
      </c>
    </row>
    <row r="158" spans="1:21" x14ac:dyDescent="0.25">
      <c r="A158" t="str">
        <f>Table1422[[#This Row],[Community]]</f>
        <v xml:space="preserve">King Cove </v>
      </c>
      <c r="C158" s="126">
        <f>Table1422[[#This Row],[IQ1_Average]]</f>
        <v>28254.25</v>
      </c>
      <c r="D158" s="126">
        <f>Table1422[[#This Row],[IQ2_Average]]</f>
        <v>57460.5</v>
      </c>
      <c r="E158" s="126">
        <f>Table1422[[#This Row],[IQ3_Average]]</f>
        <v>76161.75</v>
      </c>
      <c r="F158" s="128">
        <f>Table1422[[#This Row],[SNAP_Average]]</f>
        <v>0.21499999999999997</v>
      </c>
      <c r="G158" s="127">
        <f>Table1422[[#This Row],[Poverty_Average]]</f>
        <v>0.19550000000000001</v>
      </c>
      <c r="H158" s="127">
        <f>Table1422[[#This Row],[Full Time Employment_Average]]</f>
        <v>0.50225000000000009</v>
      </c>
      <c r="I158">
        <f>'Update Information Here'!AL162</f>
        <v>88.94</v>
      </c>
      <c r="J158">
        <f t="shared" si="2"/>
        <v>1067.28</v>
      </c>
      <c r="K158" s="131">
        <f>Table2[[#This Row],[Annual Fees]]/Table2[[#This Row],[IQ1_Average]]</f>
        <v>3.77741401736022E-2</v>
      </c>
      <c r="L158" s="131">
        <f>Table2[[#This Row],[Annual Fees]]/Table2[[#This Row],[IQ2_Average]]</f>
        <v>1.8574150938470774E-2</v>
      </c>
      <c r="M158" s="131">
        <f>Table2[[#This Row],[Annual Fees]]/Table2[[#This Row],[IQ3_Average]]</f>
        <v>1.4013333464632837E-2</v>
      </c>
      <c r="N158" s="133">
        <f>AVERAGE(Table2[[#This Row],[RI_IQ1]:[RI_IQ3]])</f>
        <v>2.3453874858901935E-2</v>
      </c>
      <c r="O158">
        <f>IF(Table2[[#This Row],[SNAP_Average]]&gt;20%,1, IF(Table2[[#This Row],[SNAP_Average]]&lt;11%, 3, 2))</f>
        <v>1</v>
      </c>
      <c r="P158">
        <f>IF(Table2[[#This Row],[Poverty_Average]]&gt;20%,1, IF(Table2[[#This Row],[Poverty_Average]]&lt;10%, 3, 2))</f>
        <v>2</v>
      </c>
      <c r="Q158">
        <f>IF(Table2[[#This Row],[Full Time Employment_Average]]&lt;30%,1, IF(Table2[[#This Row],[Full Time Employment_Average]]&gt;50%, 3, 2))</f>
        <v>3</v>
      </c>
      <c r="R158" s="135">
        <f>AVERAGE(Table2[[#This Row],[FCI_SNAP]:[FCI_FullTimeEmployment]])</f>
        <v>2</v>
      </c>
      <c r="S15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5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Row],[IQ2_Average]])*(3*0.02)/12,IF(D207&lt;=1.5,"NA")))</f>
        <v>75.842478511598898</v>
      </c>
      <c r="U15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189.60619627899726</v>
      </c>
    </row>
    <row r="159" spans="1:21" x14ac:dyDescent="0.25">
      <c r="A159" t="str">
        <f>Table1422[[#This Row],[Community]]</f>
        <v xml:space="preserve">King Salmon  </v>
      </c>
      <c r="C159" s="126">
        <f>Table1422[[#This Row],[IQ1_Average]]</f>
        <v>33454.25</v>
      </c>
      <c r="D159" s="126">
        <f>Table1422[[#This Row],[IQ2_Average]]</f>
        <v>62718</v>
      </c>
      <c r="E159" s="126">
        <f>Table1422[[#This Row],[IQ3_Average]]</f>
        <v>84000</v>
      </c>
      <c r="F159" s="128">
        <f>Table1422[[#This Row],[SNAP_Average]]</f>
        <v>0.21900000000000003</v>
      </c>
      <c r="G159" s="127">
        <f>Table1422[[#This Row],[Poverty_Average]]</f>
        <v>0.16775000000000001</v>
      </c>
      <c r="H159" s="127">
        <f>Table1422[[#This Row],[Full Time Employment_Average]]</f>
        <v>0.53500000000000003</v>
      </c>
      <c r="I159">
        <f>'Update Information Here'!AL163</f>
        <v>60</v>
      </c>
      <c r="J159">
        <f t="shared" si="2"/>
        <v>720</v>
      </c>
      <c r="K159" s="131">
        <f>Table2[[#This Row],[Annual Fees]]/Table2[[#This Row],[IQ1_Average]]</f>
        <v>2.1521929201820396E-2</v>
      </c>
      <c r="L159" s="131">
        <f>Table2[[#This Row],[Annual Fees]]/Table2[[#This Row],[IQ2_Average]]</f>
        <v>1.1479957906821008E-2</v>
      </c>
      <c r="M159" s="131">
        <f>Table2[[#This Row],[Annual Fees]]/Table2[[#This Row],[IQ3_Average]]</f>
        <v>8.5714285714285719E-3</v>
      </c>
      <c r="N159" s="133">
        <f>AVERAGE(Table2[[#This Row],[RI_IQ1]:[RI_IQ3]])</f>
        <v>1.3857771893356657E-2</v>
      </c>
      <c r="O159">
        <f>IF(Table2[[#This Row],[SNAP_Average]]&gt;20%,1, IF(Table2[[#This Row],[SNAP_Average]]&lt;11%, 3, 2))</f>
        <v>1</v>
      </c>
      <c r="P159">
        <f>IF(Table2[[#This Row],[Poverty_Average]]&gt;20%,1, IF(Table2[[#This Row],[Poverty_Average]]&lt;10%, 3, 2))</f>
        <v>2</v>
      </c>
      <c r="Q159">
        <f>IF(Table2[[#This Row],[Full Time Employment_Average]]&lt;30%,1, IF(Table2[[#This Row],[Full Time Employment_Average]]&gt;50%, 3, 2))</f>
        <v>3</v>
      </c>
      <c r="R159" s="135">
        <f>AVERAGE(Table2[[#This Row],[FCI_SNAP]:[FCI_FullTimeEmployment]])</f>
        <v>2</v>
      </c>
      <c r="S15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5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Row],[IQ2_Average]])*(3*0.02)/12,IF(D208&lt;=1.5,"NA")))</f>
        <v>86.594007264275547</v>
      </c>
      <c r="U15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216.48501816068892</v>
      </c>
    </row>
    <row r="160" spans="1:21" x14ac:dyDescent="0.25">
      <c r="A160" t="str">
        <f>Table1422[[#This Row],[Community]]</f>
        <v xml:space="preserve">Kipnuk  </v>
      </c>
      <c r="C160" s="126">
        <f>Table1422[[#This Row],[IQ1_Average]]</f>
        <v>21187.5</v>
      </c>
      <c r="D160" s="126">
        <f>Table1422[[#This Row],[IQ2_Average]]</f>
        <v>46469</v>
      </c>
      <c r="E160" s="126">
        <f>Table1422[[#This Row],[IQ3_Average]]</f>
        <v>63793.5</v>
      </c>
      <c r="F160" s="128">
        <f>Table1422[[#This Row],[SNAP_Average]]</f>
        <v>0.44274999999999998</v>
      </c>
      <c r="G160" s="127">
        <f>Table1422[[#This Row],[Poverty_Average]]</f>
        <v>0.27324999999999999</v>
      </c>
      <c r="H160" s="127">
        <f>Table1422[[#This Row],[Full Time Employment_Average]]</f>
        <v>0.18299999999999997</v>
      </c>
      <c r="I160">
        <f>'Update Information Here'!AL164</f>
        <v>0</v>
      </c>
      <c r="J160">
        <f t="shared" si="2"/>
        <v>0</v>
      </c>
      <c r="K160" s="131">
        <f>Table2[[#This Row],[Annual Fees]]/Table2[[#This Row],[IQ1_Average]]</f>
        <v>0</v>
      </c>
      <c r="L160" s="131">
        <f>Table2[[#This Row],[Annual Fees]]/Table2[[#This Row],[IQ2_Average]]</f>
        <v>0</v>
      </c>
      <c r="M160" s="131">
        <f>Table2[[#This Row],[Annual Fees]]/Table2[[#This Row],[IQ3_Average]]</f>
        <v>0</v>
      </c>
      <c r="N160" s="133">
        <f>AVERAGE(Table2[[#This Row],[RI_IQ1]:[RI_IQ3]])</f>
        <v>0</v>
      </c>
      <c r="O160">
        <f>IF(Table2[[#This Row],[SNAP_Average]]&gt;20%,1, IF(Table2[[#This Row],[SNAP_Average]]&lt;11%, 3, 2))</f>
        <v>1</v>
      </c>
      <c r="P160">
        <f>IF(Table2[[#This Row],[Poverty_Average]]&gt;20%,1, IF(Table2[[#This Row],[Poverty_Average]]&lt;10%, 3, 2))</f>
        <v>1</v>
      </c>
      <c r="Q160">
        <f>IF(Table2[[#This Row],[Full Time Employment_Average]]&lt;30%,1, IF(Table2[[#This Row],[Full Time Employment_Average]]&gt;50%, 3, 2))</f>
        <v>1</v>
      </c>
      <c r="R160" s="135">
        <f>AVERAGE(Table2[[#This Row],[FCI_SNAP]:[FCI_FullTimeEmployment]])</f>
        <v>1</v>
      </c>
      <c r="S16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6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Row],[IQ2_Average]])*(3*0.02)/12,IF(D209&lt;=1.5,"NA")))</f>
        <v>0</v>
      </c>
      <c r="U16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59.246661276111496</v>
      </c>
    </row>
    <row r="161" spans="1:21" x14ac:dyDescent="0.25">
      <c r="A161" t="str">
        <f>Table1422[[#This Row],[Community]]</f>
        <v xml:space="preserve">Kivalina </v>
      </c>
      <c r="C161" s="126">
        <f>Table1422[[#This Row],[IQ1_Average]]</f>
        <v>17679.75</v>
      </c>
      <c r="D161" s="126">
        <f>Table1422[[#This Row],[IQ2_Average]]</f>
        <v>34217.25</v>
      </c>
      <c r="E161" s="126">
        <f>Table1422[[#This Row],[IQ3_Average]]</f>
        <v>56468.75</v>
      </c>
      <c r="F161" s="128">
        <f>Table1422[[#This Row],[SNAP_Average]]</f>
        <v>0.50249999999999995</v>
      </c>
      <c r="G161" s="127">
        <f>Table1422[[#This Row],[Poverty_Average]]</f>
        <v>0.29749999999999999</v>
      </c>
      <c r="H161" s="127">
        <f>Table1422[[#This Row],[Full Time Employment_Average]]</f>
        <v>0.41249999999999998</v>
      </c>
      <c r="I161">
        <f>'Update Information Here'!AL165</f>
        <v>0</v>
      </c>
      <c r="J161">
        <f t="shared" si="2"/>
        <v>0</v>
      </c>
      <c r="K161" s="131">
        <f>Table2[[#This Row],[Annual Fees]]/Table2[[#This Row],[IQ1_Average]]</f>
        <v>0</v>
      </c>
      <c r="L161" s="131">
        <f>Table2[[#This Row],[Annual Fees]]/Table2[[#This Row],[IQ2_Average]]</f>
        <v>0</v>
      </c>
      <c r="M161" s="131">
        <f>Table2[[#This Row],[Annual Fees]]/Table2[[#This Row],[IQ3_Average]]</f>
        <v>0</v>
      </c>
      <c r="N161" s="133">
        <f>AVERAGE(Table2[[#This Row],[RI_IQ1]:[RI_IQ3]])</f>
        <v>0</v>
      </c>
      <c r="O161">
        <f>IF(Table2[[#This Row],[SNAP_Average]]&gt;20%,1, IF(Table2[[#This Row],[SNAP_Average]]&lt;11%, 3, 2))</f>
        <v>1</v>
      </c>
      <c r="P161">
        <f>IF(Table2[[#This Row],[Poverty_Average]]&gt;20%,1, IF(Table2[[#This Row],[Poverty_Average]]&lt;10%, 3, 2))</f>
        <v>1</v>
      </c>
      <c r="Q161">
        <f>IF(Table2[[#This Row],[Full Time Employment_Average]]&lt;30%,1, IF(Table2[[#This Row],[Full Time Employment_Average]]&gt;50%, 3, 2))</f>
        <v>2</v>
      </c>
      <c r="R161" s="135">
        <f>AVERAGE(Table2[[#This Row],[FCI_SNAP]:[FCI_FullTimeEmployment]])</f>
        <v>1.3333333333333333</v>
      </c>
      <c r="S16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61"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Row],[IQ2_Average]])*(3*0.02)/12,IF(D210&lt;=1.5,"NA")))</f>
        <v>0</v>
      </c>
      <c r="U16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48.311129413051276</v>
      </c>
    </row>
    <row r="162" spans="1:21" x14ac:dyDescent="0.25">
      <c r="A162" t="str">
        <f>Table1422[[#This Row],[Community]]</f>
        <v xml:space="preserve">Klawock </v>
      </c>
      <c r="C162" s="126">
        <f>Table1422[[#This Row],[IQ1_Average]]</f>
        <v>18237.75</v>
      </c>
      <c r="D162" s="126">
        <f>Table1422[[#This Row],[IQ2_Average]]</f>
        <v>38579.25</v>
      </c>
      <c r="E162" s="126">
        <f>Table1422[[#This Row],[IQ3_Average]]</f>
        <v>64885.5</v>
      </c>
      <c r="F162" s="128">
        <f>Table1422[[#This Row],[SNAP_Average]]</f>
        <v>0.26074999999999998</v>
      </c>
      <c r="G162" s="127">
        <f>Table1422[[#This Row],[Poverty_Average]]</f>
        <v>0.19874999999999998</v>
      </c>
      <c r="H162" s="127">
        <f>Table1422[[#This Row],[Full Time Employment_Average]]</f>
        <v>0.37866666666666671</v>
      </c>
      <c r="I162">
        <f>'Update Information Here'!AL166</f>
        <v>68</v>
      </c>
      <c r="J162">
        <f t="shared" si="2"/>
        <v>816</v>
      </c>
      <c r="K162" s="131">
        <f>Table2[[#This Row],[Annual Fees]]/Table2[[#This Row],[IQ1_Average]]</f>
        <v>4.4742361311016984E-2</v>
      </c>
      <c r="L162" s="131">
        <f>Table2[[#This Row],[Annual Fees]]/Table2[[#This Row],[IQ2_Average]]</f>
        <v>2.1151266548727621E-2</v>
      </c>
      <c r="M162" s="131">
        <f>Table2[[#This Row],[Annual Fees]]/Table2[[#This Row],[IQ3_Average]]</f>
        <v>1.2575999260235338E-2</v>
      </c>
      <c r="N162" s="133">
        <f>AVERAGE(Table2[[#This Row],[RI_IQ1]:[RI_IQ3]])</f>
        <v>2.6156542373326649E-2</v>
      </c>
      <c r="O162">
        <f>IF(Table2[[#This Row],[SNAP_Average]]&gt;20%,1, IF(Table2[[#This Row],[SNAP_Average]]&lt;11%, 3, 2))</f>
        <v>1</v>
      </c>
      <c r="P162">
        <f>IF(Table2[[#This Row],[Poverty_Average]]&gt;20%,1, IF(Table2[[#This Row],[Poverty_Average]]&lt;10%, 3, 2))</f>
        <v>2</v>
      </c>
      <c r="Q162">
        <f>IF(Table2[[#This Row],[Full Time Employment_Average]]&lt;30%,1, IF(Table2[[#This Row],[Full Time Employment_Average]]&gt;50%, 3, 2))</f>
        <v>2</v>
      </c>
      <c r="R162" s="135">
        <f>AVERAGE(Table2[[#This Row],[FCI_SNAP]:[FCI_FullTimeEmployment]])</f>
        <v>1.6666666666666667</v>
      </c>
      <c r="S16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6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Row],[IQ2_Average]])*(3*0.02)/12,IF(D211&lt;=1.5,"NA")))</f>
        <v>51.994639833851714</v>
      </c>
      <c r="U16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129.98659958462932</v>
      </c>
    </row>
    <row r="163" spans="1:21" x14ac:dyDescent="0.25">
      <c r="A163" t="str">
        <f>Table1422[[#This Row],[Community]]</f>
        <v xml:space="preserve">Klukwan  </v>
      </c>
      <c r="C163" s="126">
        <f>Table1422[[#This Row],[IQ1_Average]]</f>
        <v>21607.5</v>
      </c>
      <c r="D163" s="126">
        <f>Table1422[[#This Row],[IQ2_Average]]</f>
        <v>44872.5</v>
      </c>
      <c r="E163" s="126">
        <f>Table1422[[#This Row],[IQ3_Average]]</f>
        <v>61227.25</v>
      </c>
      <c r="F163" s="128">
        <f>Table1422[[#This Row],[SNAP_Average]]</f>
        <v>0.16975000000000001</v>
      </c>
      <c r="G163" s="127">
        <f>Table1422[[#This Row],[Poverty_Average]]</f>
        <v>0.15475</v>
      </c>
      <c r="H163" s="127">
        <f>Table1422[[#This Row],[Full Time Employment_Average]]</f>
        <v>0.42525000000000002</v>
      </c>
      <c r="I163">
        <f>'Update Information Here'!AL167</f>
        <v>0</v>
      </c>
      <c r="J163">
        <f t="shared" si="2"/>
        <v>0</v>
      </c>
      <c r="K163" s="131">
        <f>Table2[[#This Row],[Annual Fees]]/Table2[[#This Row],[IQ1_Average]]</f>
        <v>0</v>
      </c>
      <c r="L163" s="131">
        <f>Table2[[#This Row],[Annual Fees]]/Table2[[#This Row],[IQ2_Average]]</f>
        <v>0</v>
      </c>
      <c r="M163" s="131">
        <f>Table2[[#This Row],[Annual Fees]]/Table2[[#This Row],[IQ3_Average]]</f>
        <v>0</v>
      </c>
      <c r="N163" s="133">
        <f>AVERAGE(Table2[[#This Row],[RI_IQ1]:[RI_IQ3]])</f>
        <v>0</v>
      </c>
      <c r="O163">
        <f>IF(Table2[[#This Row],[SNAP_Average]]&gt;20%,1, IF(Table2[[#This Row],[SNAP_Average]]&lt;11%, 3, 2))</f>
        <v>2</v>
      </c>
      <c r="P163">
        <f>IF(Table2[[#This Row],[Poverty_Average]]&gt;20%,1, IF(Table2[[#This Row],[Poverty_Average]]&lt;10%, 3, 2))</f>
        <v>2</v>
      </c>
      <c r="Q163">
        <f>IF(Table2[[#This Row],[Full Time Employment_Average]]&lt;30%,1, IF(Table2[[#This Row],[Full Time Employment_Average]]&gt;50%, 3, 2))</f>
        <v>2</v>
      </c>
      <c r="R163" s="135">
        <f>AVERAGE(Table2[[#This Row],[FCI_SNAP]:[FCI_FullTimeEmployment]])</f>
        <v>2</v>
      </c>
      <c r="S16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6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Row],[IQ2_Average]])*(3*0.02)/12,IF(D212&lt;=1.5,"NA")))</f>
        <v>58.894072131569139</v>
      </c>
      <c r="U16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147.23518032892287</v>
      </c>
    </row>
    <row r="164" spans="1:21" x14ac:dyDescent="0.25">
      <c r="A164" t="str">
        <f>Table1422[[#This Row],[Community]]</f>
        <v xml:space="preserve">Knik River  </v>
      </c>
      <c r="C164" s="126">
        <f>Table1422[[#This Row],[IQ1_Average]]</f>
        <v>21826.75</v>
      </c>
      <c r="D164" s="126">
        <f>Table1422[[#This Row],[IQ2_Average]]</f>
        <v>42120.25</v>
      </c>
      <c r="E164" s="126">
        <f>Table1422[[#This Row],[IQ3_Average]]</f>
        <v>75316.75</v>
      </c>
      <c r="F164" s="128">
        <f>Table1422[[#This Row],[SNAP_Average]]</f>
        <v>0.11550000000000001</v>
      </c>
      <c r="G164" s="127">
        <f>Table1422[[#This Row],[Poverty_Average]]</f>
        <v>9.4E-2</v>
      </c>
      <c r="H164" s="127">
        <f>Table1422[[#This Row],[Full Time Employment_Average]]</f>
        <v>0.48949999999999999</v>
      </c>
      <c r="I164">
        <f>'Update Information Here'!AL168</f>
        <v>0</v>
      </c>
      <c r="J164">
        <f t="shared" si="2"/>
        <v>0</v>
      </c>
      <c r="K164" s="131">
        <f>Table2[[#This Row],[Annual Fees]]/Table2[[#This Row],[IQ1_Average]]</f>
        <v>0</v>
      </c>
      <c r="L164" s="131">
        <f>Table2[[#This Row],[Annual Fees]]/Table2[[#This Row],[IQ2_Average]]</f>
        <v>0</v>
      </c>
      <c r="M164" s="131">
        <f>Table2[[#This Row],[Annual Fees]]/Table2[[#This Row],[IQ3_Average]]</f>
        <v>0</v>
      </c>
      <c r="N164" s="133">
        <f>AVERAGE(Table2[[#This Row],[RI_IQ1]:[RI_IQ3]])</f>
        <v>0</v>
      </c>
      <c r="O164">
        <f>IF(Table2[[#This Row],[SNAP_Average]]&gt;20%,1, IF(Table2[[#This Row],[SNAP_Average]]&lt;11%, 3, 2))</f>
        <v>2</v>
      </c>
      <c r="P164">
        <f>IF(Table2[[#This Row],[Poverty_Average]]&gt;20%,1, IF(Table2[[#This Row],[Poverty_Average]]&lt;10%, 3, 2))</f>
        <v>3</v>
      </c>
      <c r="Q164">
        <f>IF(Table2[[#This Row],[Full Time Employment_Average]]&lt;30%,1, IF(Table2[[#This Row],[Full Time Employment_Average]]&gt;50%, 3, 2))</f>
        <v>2</v>
      </c>
      <c r="R164" s="135">
        <f>AVERAGE(Table2[[#This Row],[FCI_SNAP]:[FCI_FullTimeEmployment]])</f>
        <v>2.3333333333333335</v>
      </c>
      <c r="S16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6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Row],[IQ2_Average]])*(3*0.02)/12,IF(D213&lt;=1.5,"NA")))</f>
        <v>60.361578068441382</v>
      </c>
      <c r="U16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150.90394517110349</v>
      </c>
    </row>
    <row r="165" spans="1:21" x14ac:dyDescent="0.25">
      <c r="A165" t="str">
        <f>Table1422[[#This Row],[Community]]</f>
        <v xml:space="preserve">Knik-Fairview  </v>
      </c>
      <c r="C165" s="126">
        <f>Table1422[[#This Row],[IQ1_Average]]</f>
        <v>38004.666666666664</v>
      </c>
      <c r="D165" s="126">
        <f>Table1422[[#This Row],[IQ2_Average]]</f>
        <v>71885.666666666672</v>
      </c>
      <c r="E165" s="126">
        <f>Table1422[[#This Row],[IQ3_Average]]</f>
        <v>101600.33333333333</v>
      </c>
      <c r="F165" s="128">
        <f>Table1422[[#This Row],[SNAP_Average]]</f>
        <v>0.112</v>
      </c>
      <c r="G165" s="127">
        <f>Table1422[[#This Row],[Poverty_Average]]</f>
        <v>0.20549999999999999</v>
      </c>
      <c r="H165" s="127">
        <f>Table1422[[#This Row],[Full Time Employment_Average]]</f>
        <v>0.44350000000000001</v>
      </c>
      <c r="I165">
        <f>'Update Information Here'!AL169</f>
        <v>90</v>
      </c>
      <c r="J165">
        <f t="shared" si="2"/>
        <v>1080</v>
      </c>
      <c r="K165" s="131">
        <f>Table2[[#This Row],[Annual Fees]]/Table2[[#This Row],[IQ1_Average]]</f>
        <v>2.8417562755451087E-2</v>
      </c>
      <c r="L165" s="131">
        <f>Table2[[#This Row],[Annual Fees]]/Table2[[#This Row],[IQ2_Average]]</f>
        <v>1.5023857328999289E-2</v>
      </c>
      <c r="M165" s="131">
        <f>Table2[[#This Row],[Annual Fees]]/Table2[[#This Row],[IQ3_Average]]</f>
        <v>1.062988638488719E-2</v>
      </c>
      <c r="N165" s="133">
        <f>AVERAGE(Table2[[#This Row],[RI_IQ1]:[RI_IQ3]])</f>
        <v>1.8023768823112522E-2</v>
      </c>
      <c r="O165">
        <f>IF(Table2[[#This Row],[SNAP_Average]]&gt;20%,1, IF(Table2[[#This Row],[SNAP_Average]]&lt;11%, 3, 2))</f>
        <v>2</v>
      </c>
      <c r="P165">
        <f>IF(Table2[[#This Row],[Poverty_Average]]&gt;20%,1, IF(Table2[[#This Row],[Poverty_Average]]&lt;10%, 3, 2))</f>
        <v>1</v>
      </c>
      <c r="Q165">
        <f>IF(Table2[[#This Row],[Full Time Employment_Average]]&lt;30%,1, IF(Table2[[#This Row],[Full Time Employment_Average]]&gt;50%, 3, 2))</f>
        <v>2</v>
      </c>
      <c r="R165" s="135">
        <f>AVERAGE(Table2[[#This Row],[FCI_SNAP]:[FCI_FullTimeEmployment]])</f>
        <v>1.6666666666666667</v>
      </c>
      <c r="S16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6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Row],[IQ2_Average]])*(3*0.02)/12,IF(D214&lt;=1.5,"NA")))</f>
        <v>99.868125122188403</v>
      </c>
      <c r="U16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249.67031280547101</v>
      </c>
    </row>
    <row r="166" spans="1:21" x14ac:dyDescent="0.25">
      <c r="A166" t="str">
        <f>Table1422[[#This Row],[Community]]</f>
        <v xml:space="preserve">Kobuk </v>
      </c>
      <c r="C166" s="126">
        <f>Table1422[[#This Row],[IQ1_Average]]</f>
        <v>26984.25</v>
      </c>
      <c r="D166" s="126">
        <f>Table1422[[#This Row],[IQ2_Average]]</f>
        <v>43966</v>
      </c>
      <c r="E166" s="126">
        <f>Table1422[[#This Row],[IQ3_Average]]</f>
        <v>72952.5</v>
      </c>
      <c r="F166" s="128">
        <f>Table1422[[#This Row],[SNAP_Average]]</f>
        <v>0.24049999999999999</v>
      </c>
      <c r="G166" s="127">
        <f>Table1422[[#This Row],[Poverty_Average]]</f>
        <v>0.20874999999999999</v>
      </c>
      <c r="H166" s="127">
        <f>Table1422[[#This Row],[Full Time Employment_Average]]</f>
        <v>0.24049999999999996</v>
      </c>
      <c r="I166">
        <f>'Update Information Here'!AL170</f>
        <v>20</v>
      </c>
      <c r="J166">
        <f t="shared" si="2"/>
        <v>240</v>
      </c>
      <c r="K166" s="131">
        <f>Table2[[#This Row],[Annual Fees]]/Table2[[#This Row],[IQ1_Average]]</f>
        <v>8.8940771005308651E-3</v>
      </c>
      <c r="L166" s="131">
        <f>Table2[[#This Row],[Annual Fees]]/Table2[[#This Row],[IQ2_Average]]</f>
        <v>5.4587635900468544E-3</v>
      </c>
      <c r="M166" s="131">
        <f>Table2[[#This Row],[Annual Fees]]/Table2[[#This Row],[IQ3_Average]]</f>
        <v>3.2898118638840343E-3</v>
      </c>
      <c r="N166" s="133">
        <f>AVERAGE(Table2[[#This Row],[RI_IQ1]:[RI_IQ3]])</f>
        <v>5.8808841848205845E-3</v>
      </c>
      <c r="O166">
        <f>IF(Table2[[#This Row],[SNAP_Average]]&gt;20%,1, IF(Table2[[#This Row],[SNAP_Average]]&lt;11%, 3, 2))</f>
        <v>1</v>
      </c>
      <c r="P166">
        <f>IF(Table2[[#This Row],[Poverty_Average]]&gt;20%,1, IF(Table2[[#This Row],[Poverty_Average]]&lt;10%, 3, 2))</f>
        <v>1</v>
      </c>
      <c r="Q166">
        <f>IF(Table2[[#This Row],[Full Time Employment_Average]]&lt;30%,1, IF(Table2[[#This Row],[Full Time Employment_Average]]&gt;50%, 3, 2))</f>
        <v>1</v>
      </c>
      <c r="R166" s="135">
        <f>AVERAGE(Table2[[#This Row],[FCI_SNAP]:[FCI_FullTimeEmployment]])</f>
        <v>1</v>
      </c>
      <c r="S16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66"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Row],[IQ2_Average]])*(3*0.02)/12,IF(D215&lt;=1.5,"NA")))</f>
        <v>0</v>
      </c>
      <c r="U16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68.016983063951173</v>
      </c>
    </row>
    <row r="167" spans="1:21" x14ac:dyDescent="0.25">
      <c r="A167" t="str">
        <f>Table1422[[#This Row],[Community]]</f>
        <v xml:space="preserve">Kodiak </v>
      </c>
      <c r="B167" t="s">
        <v>497</v>
      </c>
      <c r="C167" s="126">
        <f>Table1422[[#This Row],[IQ1_Average]]</f>
        <v>27187.75</v>
      </c>
      <c r="D167" s="126">
        <f>Table1422[[#This Row],[IQ2_Average]]</f>
        <v>52375.25</v>
      </c>
      <c r="E167" s="126">
        <f>Table1422[[#This Row],[IQ3_Average]]</f>
        <v>73578.25</v>
      </c>
      <c r="F167" s="128">
        <f>Table1422[[#This Row],[SNAP_Average]]</f>
        <v>0.17049999999999998</v>
      </c>
      <c r="G167" s="127">
        <f>Table1422[[#This Row],[Poverty_Average]]</f>
        <v>0.157</v>
      </c>
      <c r="H167" s="127">
        <f>Table1422[[#This Row],[Full Time Employment_Average]]</f>
        <v>0.52224999999999999</v>
      </c>
      <c r="I167">
        <f>'Update Information Here'!AL171</f>
        <v>0</v>
      </c>
      <c r="J167">
        <f t="shared" si="2"/>
        <v>0</v>
      </c>
      <c r="K167" s="131">
        <f>Table2[[#This Row],[Annual Fees]]/Table2[[#This Row],[IQ1_Average]]</f>
        <v>0</v>
      </c>
      <c r="L167" s="131">
        <f>Table2[[#This Row],[Annual Fees]]/Table2[[#This Row],[IQ2_Average]]</f>
        <v>0</v>
      </c>
      <c r="M167" s="131">
        <f>Table2[[#This Row],[Annual Fees]]/Table2[[#This Row],[IQ3_Average]]</f>
        <v>0</v>
      </c>
      <c r="N167" s="133">
        <f>AVERAGE(Table2[[#This Row],[RI_IQ1]:[RI_IQ3]])</f>
        <v>0</v>
      </c>
      <c r="O167">
        <f>IF(Table2[[#This Row],[SNAP_Average]]&gt;20%,1, IF(Table2[[#This Row],[SNAP_Average]]&lt;11%, 3, 2))</f>
        <v>2</v>
      </c>
      <c r="P167">
        <f>IF(Table2[[#This Row],[Poverty_Average]]&gt;20%,1, IF(Table2[[#This Row],[Poverty_Average]]&lt;10%, 3, 2))</f>
        <v>2</v>
      </c>
      <c r="Q167">
        <f>IF(Table2[[#This Row],[Full Time Employment_Average]]&lt;30%,1, IF(Table2[[#This Row],[Full Time Employment_Average]]&gt;50%, 3, 2))</f>
        <v>3</v>
      </c>
      <c r="R167" s="135">
        <f>AVERAGE(Table2[[#This Row],[FCI_SNAP]:[FCI_FullTimeEmployment]])</f>
        <v>2.3333333333333335</v>
      </c>
      <c r="S16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6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Row],[IQ2_Average]])*(3*0.02)/12,IF(D216&lt;=1.5,"NA")))</f>
        <v>71.97845445539032</v>
      </c>
      <c r="U16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179.94613613847585</v>
      </c>
    </row>
    <row r="168" spans="1:21" x14ac:dyDescent="0.25">
      <c r="A168" t="str">
        <f>Table1422[[#This Row],[Community]]</f>
        <v xml:space="preserve">Kodiak Station  </v>
      </c>
      <c r="C168" s="126">
        <f>Table1422[[#This Row],[IQ1_Average]]</f>
        <v>28007</v>
      </c>
      <c r="D168" s="126">
        <f>Table1422[[#This Row],[IQ2_Average]]</f>
        <v>51639.25</v>
      </c>
      <c r="E168" s="126">
        <f>Table1422[[#This Row],[IQ3_Average]]</f>
        <v>71578.25</v>
      </c>
      <c r="F168" s="128">
        <f>Table1422[[#This Row],[SNAP_Average]]</f>
        <v>0.13700000000000001</v>
      </c>
      <c r="G168" s="127">
        <f>Table1422[[#This Row],[Poverty_Average]]</f>
        <v>0.15475</v>
      </c>
      <c r="H168" s="127">
        <f>Table1422[[#This Row],[Full Time Employment_Average]]</f>
        <v>0.54066666666666674</v>
      </c>
      <c r="I168">
        <f>'Update Information Here'!AL172</f>
        <v>104.5</v>
      </c>
      <c r="J168">
        <f t="shared" si="2"/>
        <v>1254</v>
      </c>
      <c r="K168" s="131">
        <f>Table2[[#This Row],[Annual Fees]]/Table2[[#This Row],[IQ1_Average]]</f>
        <v>4.4774520655550397E-2</v>
      </c>
      <c r="L168" s="131">
        <f>Table2[[#This Row],[Annual Fees]]/Table2[[#This Row],[IQ2_Average]]</f>
        <v>2.4283853851479253E-2</v>
      </c>
      <c r="M168" s="131">
        <f>Table2[[#This Row],[Annual Fees]]/Table2[[#This Row],[IQ3_Average]]</f>
        <v>1.7519288331301758E-2</v>
      </c>
      <c r="N168" s="133">
        <f>AVERAGE(Table2[[#This Row],[RI_IQ1]:[RI_IQ3]])</f>
        <v>2.8859220946110469E-2</v>
      </c>
      <c r="O168">
        <f>IF(Table2[[#This Row],[SNAP_Average]]&gt;20%,1, IF(Table2[[#This Row],[SNAP_Average]]&lt;11%, 3, 2))</f>
        <v>2</v>
      </c>
      <c r="P168">
        <f>IF(Table2[[#This Row],[Poverty_Average]]&gt;20%,1, IF(Table2[[#This Row],[Poverty_Average]]&lt;10%, 3, 2))</f>
        <v>2</v>
      </c>
      <c r="Q168">
        <f>IF(Table2[[#This Row],[Full Time Employment_Average]]&lt;30%,1, IF(Table2[[#This Row],[Full Time Employment_Average]]&gt;50%, 3, 2))</f>
        <v>3</v>
      </c>
      <c r="R168" s="135">
        <f>AVERAGE(Table2[[#This Row],[FCI_SNAP]:[FCI_FullTimeEmployment]])</f>
        <v>2.3333333333333335</v>
      </c>
      <c r="S16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6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Row],[IQ2_Average]])*(3*0.02)/12,IF(D217&lt;=1.5,"NA")))</f>
        <v>72.420527355977768</v>
      </c>
      <c r="U16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181.05131838994444</v>
      </c>
    </row>
    <row r="169" spans="1:21" x14ac:dyDescent="0.25">
      <c r="A169" t="str">
        <f>Table1422[[#This Row],[Community]]</f>
        <v xml:space="preserve">Kokhanok  </v>
      </c>
      <c r="C169" s="126">
        <f>Table1422[[#This Row],[IQ1_Average]]</f>
        <v>20369.75</v>
      </c>
      <c r="D169" s="126">
        <f>Table1422[[#This Row],[IQ2_Average]]</f>
        <v>33208.25</v>
      </c>
      <c r="E169" s="126">
        <f>Table1422[[#This Row],[IQ3_Average]]</f>
        <v>57151.75</v>
      </c>
      <c r="F169" s="128">
        <f>Table1422[[#This Row],[SNAP_Average]]</f>
        <v>0.34125</v>
      </c>
      <c r="G169" s="127">
        <f>Table1422[[#This Row],[Poverty_Average]]</f>
        <v>0.20149999999999998</v>
      </c>
      <c r="H169" s="127">
        <f>Table1422[[#This Row],[Full Time Employment_Average]]</f>
        <v>0.11624999999999999</v>
      </c>
      <c r="I169">
        <f>'Update Information Here'!AL173</f>
        <v>134.81</v>
      </c>
      <c r="J169">
        <f t="shared" si="2"/>
        <v>1617.72</v>
      </c>
      <c r="K169" s="131">
        <f>Table2[[#This Row],[Annual Fees]]/Table2[[#This Row],[IQ1_Average]]</f>
        <v>7.9417764086451723E-2</v>
      </c>
      <c r="L169" s="131">
        <f>Table2[[#This Row],[Annual Fees]]/Table2[[#This Row],[IQ2_Average]]</f>
        <v>4.8714400788960575E-2</v>
      </c>
      <c r="M169" s="131">
        <f>Table2[[#This Row],[Annual Fees]]/Table2[[#This Row],[IQ3_Average]]</f>
        <v>2.8305694926227105E-2</v>
      </c>
      <c r="N169" s="133">
        <f>AVERAGE(Table2[[#This Row],[RI_IQ1]:[RI_IQ3]])</f>
        <v>5.2145953267213135E-2</v>
      </c>
      <c r="O169">
        <f>IF(Table2[[#This Row],[SNAP_Average]]&gt;20%,1, IF(Table2[[#This Row],[SNAP_Average]]&lt;11%, 3, 2))</f>
        <v>1</v>
      </c>
      <c r="P169">
        <f>IF(Table2[[#This Row],[Poverty_Average]]&gt;20%,1, IF(Table2[[#This Row],[Poverty_Average]]&lt;10%, 3, 2))</f>
        <v>1</v>
      </c>
      <c r="Q169">
        <f>IF(Table2[[#This Row],[Full Time Employment_Average]]&lt;30%,1, IF(Table2[[#This Row],[Full Time Employment_Average]]&gt;50%, 3, 2))</f>
        <v>1</v>
      </c>
      <c r="R169" s="135">
        <f>AVERAGE(Table2[[#This Row],[FCI_SNAP]:[FCI_FullTimeEmployment]])</f>
        <v>1</v>
      </c>
      <c r="S16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16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Row],[IQ2_Average]])*(3*0.02)/12,IF(D218&lt;=1.5,"NA")))</f>
        <v>0</v>
      </c>
      <c r="U16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51.704875087502536</v>
      </c>
    </row>
    <row r="170" spans="1:21" x14ac:dyDescent="0.25">
      <c r="A170" t="str">
        <f>Table1422[[#This Row],[Community]]</f>
        <v xml:space="preserve">Koliganek  </v>
      </c>
      <c r="C170" s="126">
        <f>Table1422[[#This Row],[IQ1_Average]]</f>
        <v>20525</v>
      </c>
      <c r="D170" s="126">
        <f>Table1422[[#This Row],[IQ2_Average]]</f>
        <v>37972.333333333336</v>
      </c>
      <c r="E170" s="126">
        <f>Table1422[[#This Row],[IQ3_Average]]</f>
        <v>57833.333333333336</v>
      </c>
      <c r="F170" s="128">
        <f>Table1422[[#This Row],[SNAP_Average]]</f>
        <v>0.40225</v>
      </c>
      <c r="G170" s="127">
        <f>Table1422[[#This Row],[Poverty_Average]]</f>
        <v>0.18475000000000003</v>
      </c>
      <c r="H170" s="127">
        <f>Table1422[[#This Row],[Full Time Employment_Average]]</f>
        <v>0.26949999999999996</v>
      </c>
      <c r="I170">
        <f>'Update Information Here'!AL174</f>
        <v>70</v>
      </c>
      <c r="J170">
        <f t="shared" si="2"/>
        <v>840</v>
      </c>
      <c r="K170" s="131">
        <f>Table2[[#This Row],[Annual Fees]]/Table2[[#This Row],[IQ1_Average]]</f>
        <v>4.092570036540804E-2</v>
      </c>
      <c r="L170" s="131">
        <f>Table2[[#This Row],[Annual Fees]]/Table2[[#This Row],[IQ2_Average]]</f>
        <v>2.2121369066952255E-2</v>
      </c>
      <c r="M170" s="131">
        <f>Table2[[#This Row],[Annual Fees]]/Table2[[#This Row],[IQ3_Average]]</f>
        <v>1.4524495677233429E-2</v>
      </c>
      <c r="N170" s="133">
        <f>AVERAGE(Table2[[#This Row],[RI_IQ1]:[RI_IQ3]])</f>
        <v>2.5857188369864576E-2</v>
      </c>
      <c r="O170">
        <f>IF(Table2[[#This Row],[SNAP_Average]]&gt;20%,1, IF(Table2[[#This Row],[SNAP_Average]]&lt;11%, 3, 2))</f>
        <v>1</v>
      </c>
      <c r="P170">
        <f>IF(Table2[[#This Row],[Poverty_Average]]&gt;20%,1, IF(Table2[[#This Row],[Poverty_Average]]&lt;10%, 3, 2))</f>
        <v>2</v>
      </c>
      <c r="Q170">
        <f>IF(Table2[[#This Row],[Full Time Employment_Average]]&lt;30%,1, IF(Table2[[#This Row],[Full Time Employment_Average]]&gt;50%, 3, 2))</f>
        <v>1</v>
      </c>
      <c r="R170" s="135">
        <f>AVERAGE(Table2[[#This Row],[FCI_SNAP]:[FCI_FullTimeEmployment]])</f>
        <v>1.3333333333333333</v>
      </c>
      <c r="S17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17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Row],[IQ2_Average]])*(3*0.02)/12,IF(D219&lt;=1.5,"NA")))</f>
        <v>0</v>
      </c>
      <c r="U17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54.143551107499341</v>
      </c>
    </row>
    <row r="171" spans="1:21" x14ac:dyDescent="0.25">
      <c r="A171" t="str">
        <f>Table1422[[#This Row],[Community]]</f>
        <v xml:space="preserve">Kongiganak  </v>
      </c>
      <c r="B171" t="s">
        <v>497</v>
      </c>
      <c r="C171" s="126">
        <f>Table1422[[#This Row],[IQ1_Average]]</f>
        <v>20995</v>
      </c>
      <c r="D171" s="126">
        <f>Table1422[[#This Row],[IQ2_Average]]</f>
        <v>33656.25</v>
      </c>
      <c r="E171" s="126">
        <f>Table1422[[#This Row],[IQ3_Average]]</f>
        <v>55562.5</v>
      </c>
      <c r="F171" s="128">
        <f>Table1422[[#This Row],[SNAP_Average]]</f>
        <v>0.52150000000000007</v>
      </c>
      <c r="G171" s="127">
        <f>Table1422[[#This Row],[Poverty_Average]]</f>
        <v>0.22899999999999998</v>
      </c>
      <c r="H171" s="127">
        <f>Table1422[[#This Row],[Full Time Employment_Average]]</f>
        <v>0.254</v>
      </c>
      <c r="I171">
        <f>'Update Information Here'!AL175</f>
        <v>0</v>
      </c>
      <c r="J171">
        <f t="shared" si="2"/>
        <v>0</v>
      </c>
      <c r="K171" s="131">
        <f>Table2[[#This Row],[Annual Fees]]/Table2[[#This Row],[IQ1_Average]]</f>
        <v>0</v>
      </c>
      <c r="L171" s="131">
        <f>Table2[[#This Row],[Annual Fees]]/Table2[[#This Row],[IQ2_Average]]</f>
        <v>0</v>
      </c>
      <c r="M171" s="131">
        <f>Table2[[#This Row],[Annual Fees]]/Table2[[#This Row],[IQ3_Average]]</f>
        <v>0</v>
      </c>
      <c r="N171" s="133">
        <f>AVERAGE(Table2[[#This Row],[RI_IQ1]:[RI_IQ3]])</f>
        <v>0</v>
      </c>
      <c r="O171">
        <f>IF(Table2[[#This Row],[SNAP_Average]]&gt;20%,1, IF(Table2[[#This Row],[SNAP_Average]]&lt;11%, 3, 2))</f>
        <v>1</v>
      </c>
      <c r="P171">
        <f>IF(Table2[[#This Row],[Poverty_Average]]&gt;20%,1, IF(Table2[[#This Row],[Poverty_Average]]&lt;10%, 3, 2))</f>
        <v>1</v>
      </c>
      <c r="Q171">
        <f>IF(Table2[[#This Row],[Full Time Employment_Average]]&lt;30%,1, IF(Table2[[#This Row],[Full Time Employment_Average]]&gt;50%, 3, 2))</f>
        <v>1</v>
      </c>
      <c r="R171" s="135">
        <f>AVERAGE(Table2[[#This Row],[FCI_SNAP]:[FCI_FullTimeEmployment]])</f>
        <v>1</v>
      </c>
      <c r="S17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71"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Row],[IQ2_Average]])*(3*0.02)/12,IF(D220&lt;=1.5,"NA")))</f>
        <v>0</v>
      </c>
      <c r="U17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52.443718984551346</v>
      </c>
    </row>
    <row r="172" spans="1:21" x14ac:dyDescent="0.25">
      <c r="A172" t="str">
        <f>Table1422[[#This Row],[Community]]</f>
        <v xml:space="preserve">Kotlik </v>
      </c>
      <c r="C172" s="126">
        <f>Table1422[[#This Row],[IQ1_Average]]</f>
        <v>24963.5</v>
      </c>
      <c r="D172" s="126">
        <f>Table1422[[#This Row],[IQ2_Average]]</f>
        <v>38944.75</v>
      </c>
      <c r="E172" s="126">
        <f>Table1422[[#This Row],[IQ3_Average]]</f>
        <v>64206.25</v>
      </c>
      <c r="F172" s="128">
        <f>Table1422[[#This Row],[SNAP_Average]]</f>
        <v>0.51150000000000007</v>
      </c>
      <c r="G172" s="127">
        <f>Table1422[[#This Row],[Poverty_Average]]</f>
        <v>0.30125000000000002</v>
      </c>
      <c r="H172" s="127">
        <f>Table1422[[#This Row],[Full Time Employment_Average]]</f>
        <v>0.377</v>
      </c>
      <c r="I172">
        <f>'Update Information Here'!AL176</f>
        <v>0</v>
      </c>
      <c r="J172">
        <f t="shared" si="2"/>
        <v>0</v>
      </c>
      <c r="K172" s="131">
        <f>Table2[[#This Row],[Annual Fees]]/Table2[[#This Row],[IQ1_Average]]</f>
        <v>0</v>
      </c>
      <c r="L172" s="131">
        <f>Table2[[#This Row],[Annual Fees]]/Table2[[#This Row],[IQ2_Average]]</f>
        <v>0</v>
      </c>
      <c r="M172" s="131">
        <f>Table2[[#This Row],[Annual Fees]]/Table2[[#This Row],[IQ3_Average]]</f>
        <v>0</v>
      </c>
      <c r="N172" s="133">
        <f>AVERAGE(Table2[[#This Row],[RI_IQ1]:[RI_IQ3]])</f>
        <v>0</v>
      </c>
      <c r="O172">
        <f>IF(Table2[[#This Row],[SNAP_Average]]&gt;20%,1, IF(Table2[[#This Row],[SNAP_Average]]&lt;11%, 3, 2))</f>
        <v>1</v>
      </c>
      <c r="P172">
        <f>IF(Table2[[#This Row],[Poverty_Average]]&gt;20%,1, IF(Table2[[#This Row],[Poverty_Average]]&lt;10%, 3, 2))</f>
        <v>1</v>
      </c>
      <c r="Q172">
        <f>IF(Table2[[#This Row],[Full Time Employment_Average]]&lt;30%,1, IF(Table2[[#This Row],[Full Time Employment_Average]]&gt;50%, 3, 2))</f>
        <v>2</v>
      </c>
      <c r="R172" s="135">
        <f>AVERAGE(Table2[[#This Row],[FCI_SNAP]:[FCI_FullTimeEmployment]])</f>
        <v>1.3333333333333333</v>
      </c>
      <c r="S17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72"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Row],[IQ2_Average]])*(3*0.02)/12,IF(D221&lt;=1.5,"NA")))</f>
        <v>0</v>
      </c>
      <c r="U17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61.492525601928328</v>
      </c>
    </row>
    <row r="173" spans="1:21" x14ac:dyDescent="0.25">
      <c r="A173" t="str">
        <f>Table1422[[#This Row],[Community]]</f>
        <v xml:space="preserve">Kotzebue </v>
      </c>
      <c r="C173" s="126">
        <f>Table1422[[#This Row],[IQ1_Average]]</f>
        <v>25564</v>
      </c>
      <c r="D173" s="126">
        <f>Table1422[[#This Row],[IQ2_Average]]</f>
        <v>45672.25</v>
      </c>
      <c r="E173" s="126">
        <f>Table1422[[#This Row],[IQ3_Average]]</f>
        <v>75630.25</v>
      </c>
      <c r="F173" s="128">
        <f>Table1422[[#This Row],[SNAP_Average]]</f>
        <v>0.39874999999999994</v>
      </c>
      <c r="G173" s="127">
        <f>Table1422[[#This Row],[Poverty_Average]]</f>
        <v>0.27050000000000002</v>
      </c>
      <c r="H173" s="127">
        <f>Table1422[[#This Row],[Full Time Employment_Average]]</f>
        <v>0.36025000000000001</v>
      </c>
      <c r="I173">
        <f>'Update Information Here'!AL177</f>
        <v>116</v>
      </c>
      <c r="J173">
        <f t="shared" si="2"/>
        <v>1392</v>
      </c>
      <c r="K173" s="131">
        <f>Table2[[#This Row],[Annual Fees]]/Table2[[#This Row],[IQ1_Average]]</f>
        <v>5.445157252386168E-2</v>
      </c>
      <c r="L173" s="131">
        <f>Table2[[#This Row],[Annual Fees]]/Table2[[#This Row],[IQ2_Average]]</f>
        <v>3.047802549688268E-2</v>
      </c>
      <c r="M173" s="131">
        <f>Table2[[#This Row],[Annual Fees]]/Table2[[#This Row],[IQ3_Average]]</f>
        <v>1.8405333844592607E-2</v>
      </c>
      <c r="N173" s="133">
        <f>AVERAGE(Table2[[#This Row],[RI_IQ1]:[RI_IQ3]])</f>
        <v>3.4444977288445651E-2</v>
      </c>
      <c r="O173">
        <f>IF(Table2[[#This Row],[SNAP_Average]]&gt;20%,1, IF(Table2[[#This Row],[SNAP_Average]]&lt;11%, 3, 2))</f>
        <v>1</v>
      </c>
      <c r="P173">
        <f>IF(Table2[[#This Row],[Poverty_Average]]&gt;20%,1, IF(Table2[[#This Row],[Poverty_Average]]&lt;10%, 3, 2))</f>
        <v>1</v>
      </c>
      <c r="Q173">
        <f>IF(Table2[[#This Row],[Full Time Employment_Average]]&lt;30%,1, IF(Table2[[#This Row],[Full Time Employment_Average]]&gt;50%, 3, 2))</f>
        <v>2</v>
      </c>
      <c r="R173" s="135">
        <f>AVERAGE(Table2[[#This Row],[FCI_SNAP]:[FCI_FullTimeEmployment]])</f>
        <v>1.3333333333333333</v>
      </c>
      <c r="S17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17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Row],[IQ2_Average]])*(3*0.02)/12,IF(D222&lt;=1.5,"NA")))</f>
        <v>0</v>
      </c>
      <c r="U17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67.353796769035142</v>
      </c>
    </row>
    <row r="174" spans="1:21" x14ac:dyDescent="0.25">
      <c r="A174" t="str">
        <f>Table1422[[#This Row],[Community]]</f>
        <v xml:space="preserve">Koyuk </v>
      </c>
      <c r="C174" s="126">
        <f>Table1422[[#This Row],[IQ1_Average]]</f>
        <v>20386.75</v>
      </c>
      <c r="D174" s="126">
        <f>Table1422[[#This Row],[IQ2_Average]]</f>
        <v>36917.25</v>
      </c>
      <c r="E174" s="126">
        <f>Table1422[[#This Row],[IQ3_Average]]</f>
        <v>54812.5</v>
      </c>
      <c r="F174" s="128">
        <f>Table1422[[#This Row],[SNAP_Average]]</f>
        <v>0.40575</v>
      </c>
      <c r="G174" s="127">
        <f>Table1422[[#This Row],[Poverty_Average]]</f>
        <v>0.33925</v>
      </c>
      <c r="H174" s="127">
        <f>Table1422[[#This Row],[Full Time Employment_Average]]</f>
        <v>0.191</v>
      </c>
      <c r="I174">
        <f>'Update Information Here'!AL178</f>
        <v>0</v>
      </c>
      <c r="J174">
        <f t="shared" si="2"/>
        <v>0</v>
      </c>
      <c r="K174" s="131">
        <f>Table2[[#This Row],[Annual Fees]]/Table2[[#This Row],[IQ1_Average]]</f>
        <v>0</v>
      </c>
      <c r="L174" s="131">
        <f>Table2[[#This Row],[Annual Fees]]/Table2[[#This Row],[IQ2_Average]]</f>
        <v>0</v>
      </c>
      <c r="M174" s="131">
        <f>Table2[[#This Row],[Annual Fees]]/Table2[[#This Row],[IQ3_Average]]</f>
        <v>0</v>
      </c>
      <c r="N174" s="133">
        <f>AVERAGE(Table2[[#This Row],[RI_IQ1]:[RI_IQ3]])</f>
        <v>0</v>
      </c>
      <c r="O174">
        <f>IF(Table2[[#This Row],[SNAP_Average]]&gt;20%,1, IF(Table2[[#This Row],[SNAP_Average]]&lt;11%, 3, 2))</f>
        <v>1</v>
      </c>
      <c r="P174">
        <f>IF(Table2[[#This Row],[Poverty_Average]]&gt;20%,1, IF(Table2[[#This Row],[Poverty_Average]]&lt;10%, 3, 2))</f>
        <v>1</v>
      </c>
      <c r="Q174">
        <f>IF(Table2[[#This Row],[Full Time Employment_Average]]&lt;30%,1, IF(Table2[[#This Row],[Full Time Employment_Average]]&gt;50%, 3, 2))</f>
        <v>1</v>
      </c>
      <c r="R174" s="135">
        <f>AVERAGE(Table2[[#This Row],[FCI_SNAP]:[FCI_FullTimeEmployment]])</f>
        <v>1</v>
      </c>
      <c r="S17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74"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Row],[IQ2_Average]])*(3*0.02)/12,IF(D223&lt;=1.5,"NA")))</f>
        <v>0</v>
      </c>
      <c r="U17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52.975591828009698</v>
      </c>
    </row>
    <row r="175" spans="1:21" x14ac:dyDescent="0.25">
      <c r="A175" t="str">
        <f>Table1422[[#This Row],[Community]]</f>
        <v xml:space="preserve">Koyukuk </v>
      </c>
      <c r="C175" s="126">
        <f>Table1422[[#This Row],[IQ1_Average]]</f>
        <v>10502</v>
      </c>
      <c r="D175" s="126">
        <f>Table1422[[#This Row],[IQ2_Average]]</f>
        <v>19889</v>
      </c>
      <c r="E175" s="126">
        <f>Table1422[[#This Row],[IQ3_Average]]</f>
        <v>40027.666666666664</v>
      </c>
      <c r="F175" s="128">
        <f>Table1422[[#This Row],[SNAP_Average]]</f>
        <v>0.32150000000000001</v>
      </c>
      <c r="G175" s="127">
        <f>Table1422[[#This Row],[Poverty_Average]]</f>
        <v>0.26924999999999999</v>
      </c>
      <c r="H175" s="127">
        <f>Table1422[[#This Row],[Full Time Employment_Average]]</f>
        <v>0.27849999999999997</v>
      </c>
      <c r="I175">
        <f>'Update Information Here'!AL179</f>
        <v>0</v>
      </c>
      <c r="J175">
        <f t="shared" si="2"/>
        <v>0</v>
      </c>
      <c r="K175" s="131">
        <f>Table2[[#This Row],[Annual Fees]]/Table2[[#This Row],[IQ1_Average]]</f>
        <v>0</v>
      </c>
      <c r="L175" s="131">
        <f>Table2[[#This Row],[Annual Fees]]/Table2[[#This Row],[IQ2_Average]]</f>
        <v>0</v>
      </c>
      <c r="M175" s="131">
        <f>Table2[[#This Row],[Annual Fees]]/Table2[[#This Row],[IQ3_Average]]</f>
        <v>0</v>
      </c>
      <c r="N175" s="133">
        <f>AVERAGE(Table2[[#This Row],[RI_IQ1]:[RI_IQ3]])</f>
        <v>0</v>
      </c>
      <c r="O175">
        <f>IF(Table2[[#This Row],[SNAP_Average]]&gt;20%,1, IF(Table2[[#This Row],[SNAP_Average]]&lt;11%, 3, 2))</f>
        <v>1</v>
      </c>
      <c r="P175">
        <f>IF(Table2[[#This Row],[Poverty_Average]]&gt;20%,1, IF(Table2[[#This Row],[Poverty_Average]]&lt;10%, 3, 2))</f>
        <v>1</v>
      </c>
      <c r="Q175">
        <f>IF(Table2[[#This Row],[Full Time Employment_Average]]&lt;30%,1, IF(Table2[[#This Row],[Full Time Employment_Average]]&gt;50%, 3, 2))</f>
        <v>1</v>
      </c>
      <c r="R175" s="135">
        <f>AVERAGE(Table2[[#This Row],[FCI_SNAP]:[FCI_FullTimeEmployment]])</f>
        <v>1</v>
      </c>
      <c r="S17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75"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Row],[IQ2_Average]])*(3*0.02)/12,IF(D224&lt;=1.5,"NA")))</f>
        <v>0</v>
      </c>
      <c r="U17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29.32865641847016</v>
      </c>
    </row>
    <row r="176" spans="1:21" x14ac:dyDescent="0.25">
      <c r="A176" t="str">
        <f>Table1422[[#This Row],[Community]]</f>
        <v xml:space="preserve">Kupreanof </v>
      </c>
      <c r="C176" s="126">
        <f>Table1422[[#This Row],[IQ1_Average]]</f>
        <v>27296.333333333332</v>
      </c>
      <c r="D176" s="126">
        <f>Table1422[[#This Row],[IQ2_Average]]</f>
        <v>39371</v>
      </c>
      <c r="E176" s="126">
        <f>Table1422[[#This Row],[IQ3_Average]]</f>
        <v>49611.333333333336</v>
      </c>
      <c r="F176" s="128">
        <f>Table1422[[#This Row],[SNAP_Average]]</f>
        <v>0.21174999999999999</v>
      </c>
      <c r="G176" s="127">
        <f>Table1422[[#This Row],[Poverty_Average]]</f>
        <v>0.1925</v>
      </c>
      <c r="H176" s="127">
        <f>Table1422[[#This Row],[Full Time Employment_Average]]</f>
        <v>0.29825000000000002</v>
      </c>
      <c r="I176">
        <f>'Update Information Here'!AL180</f>
        <v>0</v>
      </c>
      <c r="J176">
        <f t="shared" si="2"/>
        <v>0</v>
      </c>
      <c r="K176" s="131">
        <f>Table2[[#This Row],[Annual Fees]]/Table2[[#This Row],[IQ1_Average]]</f>
        <v>0</v>
      </c>
      <c r="L176" s="131">
        <f>Table2[[#This Row],[Annual Fees]]/Table2[[#This Row],[IQ2_Average]]</f>
        <v>0</v>
      </c>
      <c r="M176" s="131">
        <f>Table2[[#This Row],[Annual Fees]]/Table2[[#This Row],[IQ3_Average]]</f>
        <v>0</v>
      </c>
      <c r="N176" s="133">
        <f>AVERAGE(Table2[[#This Row],[RI_IQ1]:[RI_IQ3]])</f>
        <v>0</v>
      </c>
      <c r="O176">
        <f>IF(Table2[[#This Row],[SNAP_Average]]&gt;20%,1, IF(Table2[[#This Row],[SNAP_Average]]&lt;11%, 3, 2))</f>
        <v>1</v>
      </c>
      <c r="P176">
        <f>IF(Table2[[#This Row],[Poverty_Average]]&gt;20%,1, IF(Table2[[#This Row],[Poverty_Average]]&lt;10%, 3, 2))</f>
        <v>2</v>
      </c>
      <c r="Q176">
        <f>IF(Table2[[#This Row],[Full Time Employment_Average]]&lt;30%,1, IF(Table2[[#This Row],[Full Time Employment_Average]]&gt;50%, 3, 2))</f>
        <v>1</v>
      </c>
      <c r="R176" s="135">
        <f>AVERAGE(Table2[[#This Row],[FCI_SNAP]:[FCI_FullTimeEmployment]])</f>
        <v>1.3333333333333333</v>
      </c>
      <c r="S17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76"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Row],[IQ2_Average]])*(3*0.02)/12,IF(D225&lt;=1.5,"NA")))</f>
        <v>0</v>
      </c>
      <c r="U17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60.833876203005048</v>
      </c>
    </row>
    <row r="177" spans="1:21" x14ac:dyDescent="0.25">
      <c r="A177" t="str">
        <f>Table1422[[#This Row],[Community]]</f>
        <v xml:space="preserve">Kwethluk </v>
      </c>
      <c r="C177" s="126">
        <f>Table1422[[#This Row],[IQ1_Average]]</f>
        <v>22680.666666666668</v>
      </c>
      <c r="D177" s="126">
        <f>Table1422[[#This Row],[IQ2_Average]]</f>
        <v>36711</v>
      </c>
      <c r="E177" s="126">
        <f>Table1422[[#This Row],[IQ3_Average]]</f>
        <v>52090.333333333336</v>
      </c>
      <c r="F177" s="128">
        <f>Table1422[[#This Row],[SNAP_Average]]</f>
        <v>0.37525000000000003</v>
      </c>
      <c r="G177" s="127">
        <f>Table1422[[#This Row],[Poverty_Average]]</f>
        <v>0.18175000000000002</v>
      </c>
      <c r="H177" s="127">
        <f>Table1422[[#This Row],[Full Time Employment_Average]]</f>
        <v>0.20533333333333334</v>
      </c>
      <c r="I177">
        <f>'Update Information Here'!AL181</f>
        <v>0</v>
      </c>
      <c r="J177">
        <f t="shared" si="2"/>
        <v>0</v>
      </c>
      <c r="K177" s="131">
        <f>Table2[[#This Row],[Annual Fees]]/Table2[[#This Row],[IQ1_Average]]</f>
        <v>0</v>
      </c>
      <c r="L177" s="131">
        <f>Table2[[#This Row],[Annual Fees]]/Table2[[#This Row],[IQ2_Average]]</f>
        <v>0</v>
      </c>
      <c r="M177" s="131">
        <f>Table2[[#This Row],[Annual Fees]]/Table2[[#This Row],[IQ3_Average]]</f>
        <v>0</v>
      </c>
      <c r="N177" s="133">
        <f>AVERAGE(Table2[[#This Row],[RI_IQ1]:[RI_IQ3]])</f>
        <v>0</v>
      </c>
      <c r="O177">
        <f>IF(Table2[[#This Row],[SNAP_Average]]&gt;20%,1, IF(Table2[[#This Row],[SNAP_Average]]&lt;11%, 3, 2))</f>
        <v>1</v>
      </c>
      <c r="P177">
        <f>IF(Table2[[#This Row],[Poverty_Average]]&gt;20%,1, IF(Table2[[#This Row],[Poverty_Average]]&lt;10%, 3, 2))</f>
        <v>2</v>
      </c>
      <c r="Q177">
        <f>IF(Table2[[#This Row],[Full Time Employment_Average]]&lt;30%,1, IF(Table2[[#This Row],[Full Time Employment_Average]]&gt;50%, 3, 2))</f>
        <v>1</v>
      </c>
      <c r="R177" s="135">
        <f>AVERAGE(Table2[[#This Row],[FCI_SNAP]:[FCI_FullTimeEmployment]])</f>
        <v>1.3333333333333333</v>
      </c>
      <c r="S17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77"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Row],[IQ2_Average]])*(3*0.02)/12,IF(D226&lt;=1.5,"NA")))</f>
        <v>0</v>
      </c>
      <c r="U17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55.23175845196409</v>
      </c>
    </row>
    <row r="178" spans="1:21" x14ac:dyDescent="0.25">
      <c r="A178" t="str">
        <f>Table1422[[#This Row],[Community]]</f>
        <v xml:space="preserve">Kwigillingok  </v>
      </c>
      <c r="C178" s="126">
        <f>Table1422[[#This Row],[IQ1_Average]]</f>
        <v>20794.333333333332</v>
      </c>
      <c r="D178" s="126">
        <f>Table1422[[#This Row],[IQ2_Average]]</f>
        <v>38258</v>
      </c>
      <c r="E178" s="126">
        <f>Table1422[[#This Row],[IQ3_Average]]</f>
        <v>53083.666666666664</v>
      </c>
      <c r="F178" s="128">
        <f>Table1422[[#This Row],[SNAP_Average]]</f>
        <v>0.35199999999999998</v>
      </c>
      <c r="G178" s="127">
        <f>Table1422[[#This Row],[Poverty_Average]]</f>
        <v>0.16699999999999998</v>
      </c>
      <c r="H178" s="127">
        <f>Table1422[[#This Row],[Full Time Employment_Average]]</f>
        <v>0.43675000000000003</v>
      </c>
      <c r="I178">
        <f>'Update Information Here'!AL182</f>
        <v>59.95</v>
      </c>
      <c r="J178">
        <f t="shared" si="2"/>
        <v>719.40000000000009</v>
      </c>
      <c r="K178" s="131">
        <f>Table2[[#This Row],[Annual Fees]]/Table2[[#This Row],[IQ1_Average]]</f>
        <v>3.4595963643941463E-2</v>
      </c>
      <c r="L178" s="131">
        <f>Table2[[#This Row],[Annual Fees]]/Table2[[#This Row],[IQ2_Average]]</f>
        <v>1.8803910293271997E-2</v>
      </c>
      <c r="M178" s="131">
        <f>Table2[[#This Row],[Annual Fees]]/Table2[[#This Row],[IQ3_Average]]</f>
        <v>1.3552191195031744E-2</v>
      </c>
      <c r="N178" s="133">
        <f>AVERAGE(Table2[[#This Row],[RI_IQ1]:[RI_IQ3]])</f>
        <v>2.2317355044081735E-2</v>
      </c>
      <c r="O178">
        <f>IF(Table2[[#This Row],[SNAP_Average]]&gt;20%,1, IF(Table2[[#This Row],[SNAP_Average]]&lt;11%, 3, 2))</f>
        <v>1</v>
      </c>
      <c r="P178">
        <f>IF(Table2[[#This Row],[Poverty_Average]]&gt;20%,1, IF(Table2[[#This Row],[Poverty_Average]]&lt;10%, 3, 2))</f>
        <v>2</v>
      </c>
      <c r="Q178">
        <f>IF(Table2[[#This Row],[Full Time Employment_Average]]&lt;30%,1, IF(Table2[[#This Row],[Full Time Employment_Average]]&gt;50%, 3, 2))</f>
        <v>2</v>
      </c>
      <c r="R178" s="135">
        <f>AVERAGE(Table2[[#This Row],[FCI_SNAP]:[FCI_FullTimeEmployment]])</f>
        <v>1.6666666666666667</v>
      </c>
      <c r="S17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7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Row],[IQ2_Average]])*(3*0.02)/12,IF(D227&lt;=1.5,"NA")))</f>
        <v>53.72500449232038</v>
      </c>
      <c r="U17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134.31251123080099</v>
      </c>
    </row>
    <row r="179" spans="1:21" x14ac:dyDescent="0.25">
      <c r="A179" t="str">
        <f>Table1422[[#This Row],[Community]]</f>
        <v xml:space="preserve">Lake Louise  </v>
      </c>
      <c r="C179" s="126">
        <f>Table1422[[#This Row],[IQ1_Average]]</f>
        <v>14800</v>
      </c>
      <c r="D179" s="126">
        <f>Table1422[[#This Row],[IQ2_Average]]</f>
        <v>36833</v>
      </c>
      <c r="E179" s="126">
        <f>Table1422[[#This Row],[IQ3_Average]]</f>
        <v>52400</v>
      </c>
      <c r="F179" s="128">
        <f>Table1422[[#This Row],[SNAP_Average]]</f>
        <v>9.9250000000000005E-2</v>
      </c>
      <c r="G179" s="127">
        <f>Table1422[[#This Row],[Poverty_Average]]</f>
        <v>0.13800000000000001</v>
      </c>
      <c r="H179" s="127">
        <f>Table1422[[#This Row],[Full Time Employment_Average]]</f>
        <v>0.27400000000000002</v>
      </c>
      <c r="I179">
        <f>'Update Information Here'!AL183</f>
        <v>0</v>
      </c>
      <c r="J179">
        <f t="shared" si="2"/>
        <v>0</v>
      </c>
      <c r="K179" s="131">
        <f>Table2[[#This Row],[Annual Fees]]/Table2[[#This Row],[IQ1_Average]]</f>
        <v>0</v>
      </c>
      <c r="L179" s="131">
        <f>Table2[[#This Row],[Annual Fees]]/Table2[[#This Row],[IQ2_Average]]</f>
        <v>0</v>
      </c>
      <c r="M179" s="131">
        <f>Table2[[#This Row],[Annual Fees]]/Table2[[#This Row],[IQ3_Average]]</f>
        <v>0</v>
      </c>
      <c r="N179" s="133">
        <f>AVERAGE(Table2[[#This Row],[RI_IQ1]:[RI_IQ3]])</f>
        <v>0</v>
      </c>
      <c r="O179">
        <f>IF(Table2[[#This Row],[SNAP_Average]]&gt;20%,1, IF(Table2[[#This Row],[SNAP_Average]]&lt;11%, 3, 2))</f>
        <v>3</v>
      </c>
      <c r="P179">
        <f>IF(Table2[[#This Row],[Poverty_Average]]&gt;20%,1, IF(Table2[[#This Row],[Poverty_Average]]&lt;10%, 3, 2))</f>
        <v>2</v>
      </c>
      <c r="Q179">
        <f>IF(Table2[[#This Row],[Full Time Employment_Average]]&lt;30%,1, IF(Table2[[#This Row],[Full Time Employment_Average]]&gt;50%, 3, 2))</f>
        <v>1</v>
      </c>
      <c r="R179" s="135">
        <f>AVERAGE(Table2[[#This Row],[FCI_SNAP]:[FCI_FullTimeEmployment]])</f>
        <v>2</v>
      </c>
      <c r="S17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7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Row],[IQ2_Average]])*(3*0.02)/12,IF(D228&lt;=1.5,"NA")))</f>
        <v>43.936304871914267</v>
      </c>
      <c r="U17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109.84076217978567</v>
      </c>
    </row>
    <row r="180" spans="1:21" x14ac:dyDescent="0.25">
      <c r="A180" t="str">
        <f>Table1422[[#This Row],[Community]]</f>
        <v xml:space="preserve">Lake Minchumina  </v>
      </c>
      <c r="C180" s="126">
        <f>Table1422[[#This Row],[IQ1_Average]]</f>
        <v>23606</v>
      </c>
      <c r="D180" s="126">
        <f>Table1422[[#This Row],[IQ2_Average]]</f>
        <v>44059</v>
      </c>
      <c r="E180" s="126">
        <f>Table1422[[#This Row],[IQ3_Average]]</f>
        <v>69985.333333333328</v>
      </c>
      <c r="F180" s="128">
        <f>Table1422[[#This Row],[SNAP_Average]]</f>
        <v>2.6000000000000002E-2</v>
      </c>
      <c r="G180" s="127">
        <f>Table1422[[#This Row],[Poverty_Average]]</f>
        <v>0.12175</v>
      </c>
      <c r="H180" s="127">
        <f>Table1422[[#This Row],[Full Time Employment_Average]]</f>
        <v>0.50349999999999995</v>
      </c>
      <c r="I180">
        <f>'Update Information Here'!AL184</f>
        <v>0</v>
      </c>
      <c r="J180">
        <f t="shared" si="2"/>
        <v>0</v>
      </c>
      <c r="K180" s="131">
        <f>Table2[[#This Row],[Annual Fees]]/Table2[[#This Row],[IQ1_Average]]</f>
        <v>0</v>
      </c>
      <c r="L180" s="131">
        <f>Table2[[#This Row],[Annual Fees]]/Table2[[#This Row],[IQ2_Average]]</f>
        <v>0</v>
      </c>
      <c r="M180" s="131">
        <f>Table2[[#This Row],[Annual Fees]]/Table2[[#This Row],[IQ3_Average]]</f>
        <v>0</v>
      </c>
      <c r="N180" s="133">
        <f>AVERAGE(Table2[[#This Row],[RI_IQ1]:[RI_IQ3]])</f>
        <v>0</v>
      </c>
      <c r="O180">
        <f>IF(Table2[[#This Row],[SNAP_Average]]&gt;20%,1, IF(Table2[[#This Row],[SNAP_Average]]&lt;11%, 3, 2))</f>
        <v>3</v>
      </c>
      <c r="P180">
        <f>IF(Table2[[#This Row],[Poverty_Average]]&gt;20%,1, IF(Table2[[#This Row],[Poverty_Average]]&lt;10%, 3, 2))</f>
        <v>2</v>
      </c>
      <c r="Q180">
        <f>IF(Table2[[#This Row],[Full Time Employment_Average]]&lt;30%,1, IF(Table2[[#This Row],[Full Time Employment_Average]]&gt;50%, 3, 2))</f>
        <v>3</v>
      </c>
      <c r="R180" s="135">
        <f>AVERAGE(Table2[[#This Row],[FCI_SNAP]:[FCI_FullTimeEmployment]])</f>
        <v>2.6666666666666665</v>
      </c>
      <c r="S18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8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Row],[IQ2_Average]])*(3*0.02)/12,IF(D229&lt;=1.5,"NA")))</f>
        <v>157.53458074966287</v>
      </c>
      <c r="U18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252.05532919946052</v>
      </c>
    </row>
    <row r="181" spans="1:21" x14ac:dyDescent="0.25">
      <c r="A181" t="str">
        <f>Table1422[[#This Row],[Community]]</f>
        <v xml:space="preserve">Lakes  </v>
      </c>
      <c r="B181" t="s">
        <v>497</v>
      </c>
      <c r="C181" s="126">
        <f>Table1422[[#This Row],[IQ1_Average]]</f>
        <v>29938.333333333332</v>
      </c>
      <c r="D181" s="126">
        <f>Table1422[[#This Row],[IQ2_Average]]</f>
        <v>55300.666666666664</v>
      </c>
      <c r="E181" s="126">
        <f>Table1422[[#This Row],[IQ3_Average]]</f>
        <v>79655.333333333328</v>
      </c>
      <c r="F181" s="128">
        <f>Table1422[[#This Row],[SNAP_Average]]</f>
        <v>5.3749999999999999E-2</v>
      </c>
      <c r="G181" s="127">
        <f>Table1422[[#This Row],[Poverty_Average]]</f>
        <v>0.11674999999999999</v>
      </c>
      <c r="H181" s="127">
        <f>Table1422[[#This Row],[Full Time Employment_Average]]</f>
        <v>0.42799999999999999</v>
      </c>
      <c r="I181">
        <f>'Update Information Here'!AL185</f>
        <v>0</v>
      </c>
      <c r="J181">
        <f t="shared" si="2"/>
        <v>0</v>
      </c>
      <c r="K181" s="131">
        <f>Table2[[#This Row],[Annual Fees]]/Table2[[#This Row],[IQ1_Average]]</f>
        <v>0</v>
      </c>
      <c r="L181" s="131">
        <f>Table2[[#This Row],[Annual Fees]]/Table2[[#This Row],[IQ2_Average]]</f>
        <v>0</v>
      </c>
      <c r="M181" s="131">
        <f>Table2[[#This Row],[Annual Fees]]/Table2[[#This Row],[IQ3_Average]]</f>
        <v>0</v>
      </c>
      <c r="N181" s="133">
        <f>AVERAGE(Table2[[#This Row],[RI_IQ1]:[RI_IQ3]])</f>
        <v>0</v>
      </c>
      <c r="O181">
        <f>IF(Table2[[#This Row],[SNAP_Average]]&gt;20%,1, IF(Table2[[#This Row],[SNAP_Average]]&lt;11%, 3, 2))</f>
        <v>3</v>
      </c>
      <c r="P181">
        <f>IF(Table2[[#This Row],[Poverty_Average]]&gt;20%,1, IF(Table2[[#This Row],[Poverty_Average]]&lt;10%, 3, 2))</f>
        <v>2</v>
      </c>
      <c r="Q181">
        <f>IF(Table2[[#This Row],[Full Time Employment_Average]]&lt;30%,1, IF(Table2[[#This Row],[Full Time Employment_Average]]&gt;50%, 3, 2))</f>
        <v>2</v>
      </c>
      <c r="R181" s="135">
        <f>AVERAGE(Table2[[#This Row],[FCI_SNAP]:[FCI_FullTimeEmployment]])</f>
        <v>2.3333333333333335</v>
      </c>
      <c r="S18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8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Row],[IQ2_Average]])*(3*0.02)/12,IF(D230&lt;=1.5,"NA")))</f>
        <v>78.077366926365812</v>
      </c>
      <c r="U18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195.19341731591456</v>
      </c>
    </row>
    <row r="182" spans="1:21" x14ac:dyDescent="0.25">
      <c r="A182" t="str">
        <f>Table1422[[#This Row],[Community]]</f>
        <v xml:space="preserve">Larsen Bay </v>
      </c>
      <c r="C182" s="126">
        <f>Table1422[[#This Row],[IQ1_Average]]</f>
        <v>26741</v>
      </c>
      <c r="D182" s="126">
        <f>Table1422[[#This Row],[IQ2_Average]]</f>
        <v>52298.75</v>
      </c>
      <c r="E182" s="126">
        <f>Table1422[[#This Row],[IQ3_Average]]</f>
        <v>93221</v>
      </c>
      <c r="F182" s="128">
        <f>Table1422[[#This Row],[SNAP_Average]]</f>
        <v>8.2250000000000004E-2</v>
      </c>
      <c r="G182" s="127">
        <f>Table1422[[#This Row],[Poverty_Average]]</f>
        <v>0.15975</v>
      </c>
      <c r="H182" s="127">
        <f>Table1422[[#This Row],[Full Time Employment_Average]]</f>
        <v>0.40925</v>
      </c>
      <c r="I182">
        <f>'Update Information Here'!AL186</f>
        <v>0</v>
      </c>
      <c r="J182">
        <f t="shared" si="2"/>
        <v>0</v>
      </c>
      <c r="K182" s="131">
        <f>Table2[[#This Row],[Annual Fees]]/Table2[[#This Row],[IQ1_Average]]</f>
        <v>0</v>
      </c>
      <c r="L182" s="131">
        <f>Table2[[#This Row],[Annual Fees]]/Table2[[#This Row],[IQ2_Average]]</f>
        <v>0</v>
      </c>
      <c r="M182" s="131">
        <f>Table2[[#This Row],[Annual Fees]]/Table2[[#This Row],[IQ3_Average]]</f>
        <v>0</v>
      </c>
      <c r="N182" s="133">
        <f>AVERAGE(Table2[[#This Row],[RI_IQ1]:[RI_IQ3]])</f>
        <v>0</v>
      </c>
      <c r="O182">
        <f>IF(Table2[[#This Row],[SNAP_Average]]&gt;20%,1, IF(Table2[[#This Row],[SNAP_Average]]&lt;11%, 3, 2))</f>
        <v>3</v>
      </c>
      <c r="P182">
        <f>IF(Table2[[#This Row],[Poverty_Average]]&gt;20%,1, IF(Table2[[#This Row],[Poverty_Average]]&lt;10%, 3, 2))</f>
        <v>2</v>
      </c>
      <c r="Q182">
        <f>IF(Table2[[#This Row],[Full Time Employment_Average]]&lt;30%,1, IF(Table2[[#This Row],[Full Time Employment_Average]]&gt;50%, 3, 2))</f>
        <v>2</v>
      </c>
      <c r="R182" s="135">
        <f>AVERAGE(Table2[[#This Row],[FCI_SNAP]:[FCI_FullTimeEmployment]])</f>
        <v>2.3333333333333335</v>
      </c>
      <c r="S18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8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Row],[IQ2_Average]])*(3*0.02)/12,IF(D231&lt;=1.5,"NA")))</f>
        <v>74.356218055596685</v>
      </c>
      <c r="U18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185.89054513899177</v>
      </c>
    </row>
    <row r="183" spans="1:21" x14ac:dyDescent="0.25">
      <c r="A183" t="str">
        <f>Table1422[[#This Row],[Community]]</f>
        <v xml:space="preserve">Lazy Mountain  </v>
      </c>
      <c r="C183" s="126">
        <f>Table1422[[#This Row],[IQ1_Average]]</f>
        <v>22098</v>
      </c>
      <c r="D183" s="126">
        <f>Table1422[[#This Row],[IQ2_Average]]</f>
        <v>44081.25</v>
      </c>
      <c r="E183" s="126">
        <f>Table1422[[#This Row],[IQ3_Average]]</f>
        <v>64925</v>
      </c>
      <c r="F183" s="128">
        <f>Table1422[[#This Row],[SNAP_Average]]</f>
        <v>0.1305</v>
      </c>
      <c r="G183" s="127">
        <f>Table1422[[#This Row],[Poverty_Average]]</f>
        <v>0.192</v>
      </c>
      <c r="H183" s="127">
        <f>Table1422[[#This Row],[Full Time Employment_Average]]</f>
        <v>0.46725000000000005</v>
      </c>
      <c r="I183">
        <f>'Update Information Here'!AL187</f>
        <v>0</v>
      </c>
      <c r="J183">
        <f t="shared" si="2"/>
        <v>0</v>
      </c>
      <c r="K183" s="131">
        <f>Table2[[#This Row],[Annual Fees]]/Table2[[#This Row],[IQ1_Average]]</f>
        <v>0</v>
      </c>
      <c r="L183" s="131">
        <f>Table2[[#This Row],[Annual Fees]]/Table2[[#This Row],[IQ2_Average]]</f>
        <v>0</v>
      </c>
      <c r="M183" s="131">
        <f>Table2[[#This Row],[Annual Fees]]/Table2[[#This Row],[IQ3_Average]]</f>
        <v>0</v>
      </c>
      <c r="N183" s="133">
        <f>AVERAGE(Table2[[#This Row],[RI_IQ1]:[RI_IQ3]])</f>
        <v>0</v>
      </c>
      <c r="O183">
        <f>IF(Table2[[#This Row],[SNAP_Average]]&gt;20%,1, IF(Table2[[#This Row],[SNAP_Average]]&lt;11%, 3, 2))</f>
        <v>2</v>
      </c>
      <c r="P183">
        <f>IF(Table2[[#This Row],[Poverty_Average]]&gt;20%,1, IF(Table2[[#This Row],[Poverty_Average]]&lt;10%, 3, 2))</f>
        <v>2</v>
      </c>
      <c r="Q183">
        <f>IF(Table2[[#This Row],[Full Time Employment_Average]]&lt;30%,1, IF(Table2[[#This Row],[Full Time Employment_Average]]&gt;50%, 3, 2))</f>
        <v>2</v>
      </c>
      <c r="R183" s="135">
        <f>AVERAGE(Table2[[#This Row],[FCI_SNAP]:[FCI_FullTimeEmployment]])</f>
        <v>2</v>
      </c>
      <c r="S18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8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Row],[IQ2_Average]])*(3*0.02)/12,IF(D232&lt;=1.5,"NA")))</f>
        <v>59.994672319924092</v>
      </c>
      <c r="U18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149.98668079981027</v>
      </c>
    </row>
    <row r="184" spans="1:21" x14ac:dyDescent="0.25">
      <c r="A184" t="str">
        <f>Table1422[[#This Row],[Community]]</f>
        <v xml:space="preserve">Levelock  </v>
      </c>
      <c r="C184" s="126">
        <f>Table1422[[#This Row],[IQ1_Average]]</f>
        <v>18625</v>
      </c>
      <c r="D184" s="126">
        <f>Table1422[[#This Row],[IQ2_Average]]</f>
        <v>35651.666666666664</v>
      </c>
      <c r="E184" s="126">
        <f>Table1422[[#This Row],[IQ3_Average]]</f>
        <v>51482.666666666664</v>
      </c>
      <c r="F184" s="128">
        <f>Table1422[[#This Row],[SNAP_Average]]</f>
        <v>0.21325</v>
      </c>
      <c r="G184" s="127">
        <f>Table1422[[#This Row],[Poverty_Average]]</f>
        <v>0.35050000000000003</v>
      </c>
      <c r="H184" s="127">
        <f>Table1422[[#This Row],[Full Time Employment_Average]]</f>
        <v>0.26166666666666666</v>
      </c>
      <c r="I184">
        <f>'Update Information Here'!AL188</f>
        <v>0</v>
      </c>
      <c r="J184">
        <f t="shared" si="2"/>
        <v>0</v>
      </c>
      <c r="K184" s="131">
        <f>Table2[[#This Row],[Annual Fees]]/Table2[[#This Row],[IQ1_Average]]</f>
        <v>0</v>
      </c>
      <c r="L184" s="131">
        <f>Table2[[#This Row],[Annual Fees]]/Table2[[#This Row],[IQ2_Average]]</f>
        <v>0</v>
      </c>
      <c r="M184" s="131">
        <f>Table2[[#This Row],[Annual Fees]]/Table2[[#This Row],[IQ3_Average]]</f>
        <v>0</v>
      </c>
      <c r="N184" s="133">
        <f>AVERAGE(Table2[[#This Row],[RI_IQ1]:[RI_IQ3]])</f>
        <v>0</v>
      </c>
      <c r="O184">
        <f>IF(Table2[[#This Row],[SNAP_Average]]&gt;20%,1, IF(Table2[[#This Row],[SNAP_Average]]&lt;11%, 3, 2))</f>
        <v>1</v>
      </c>
      <c r="P184">
        <f>IF(Table2[[#This Row],[Poverty_Average]]&gt;20%,1, IF(Table2[[#This Row],[Poverty_Average]]&lt;10%, 3, 2))</f>
        <v>1</v>
      </c>
      <c r="Q184">
        <f>IF(Table2[[#This Row],[Full Time Employment_Average]]&lt;30%,1, IF(Table2[[#This Row],[Full Time Employment_Average]]&gt;50%, 3, 2))</f>
        <v>1</v>
      </c>
      <c r="R184" s="135">
        <f>AVERAGE(Table2[[#This Row],[FCI_SNAP]:[FCI_FullTimeEmployment]])</f>
        <v>1</v>
      </c>
      <c r="S18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84"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Row],[IQ2_Average]])*(3*0.02)/12,IF(D233&lt;=1.5,"NA")))</f>
        <v>0</v>
      </c>
      <c r="U18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49.424467892456391</v>
      </c>
    </row>
    <row r="185" spans="1:21" x14ac:dyDescent="0.25">
      <c r="A185" t="str">
        <f>Table1422[[#This Row],[Community]]</f>
        <v xml:space="preserve">Lime Village  </v>
      </c>
      <c r="C185" s="126">
        <f>Table1422[[#This Row],[IQ1_Average]]</f>
        <v>10375</v>
      </c>
      <c r="D185" s="126">
        <f>Table1422[[#This Row],[IQ2_Average]]</f>
        <v>17275</v>
      </c>
      <c r="E185" s="126">
        <f>Table1422[[#This Row],[IQ3_Average]]</f>
        <v>33375</v>
      </c>
      <c r="F185" s="128">
        <f>Table1422[[#This Row],[SNAP_Average]]</f>
        <v>0.29549999999999998</v>
      </c>
      <c r="G185" s="127">
        <f>Table1422[[#This Row],[Poverty_Average]]</f>
        <v>0.34025000000000005</v>
      </c>
      <c r="H185" s="127">
        <f>Table1422[[#This Row],[Full Time Employment_Average]]</f>
        <v>0.16333333333333333</v>
      </c>
      <c r="I185">
        <f>'Update Information Here'!AL189</f>
        <v>156</v>
      </c>
      <c r="J185">
        <f t="shared" si="2"/>
        <v>1872</v>
      </c>
      <c r="K185" s="131">
        <f>Table2[[#This Row],[Annual Fees]]/Table2[[#This Row],[IQ1_Average]]</f>
        <v>0.18043373493975903</v>
      </c>
      <c r="L185" s="131">
        <f>Table2[[#This Row],[Annual Fees]]/Table2[[#This Row],[IQ2_Average]]</f>
        <v>0.10836468885672938</v>
      </c>
      <c r="M185" s="131">
        <f>Table2[[#This Row],[Annual Fees]]/Table2[[#This Row],[IQ3_Average]]</f>
        <v>5.6089887640449441E-2</v>
      </c>
      <c r="N185" s="133">
        <f>AVERAGE(Table2[[#This Row],[RI_IQ1]:[RI_IQ3]])</f>
        <v>0.11496277047897928</v>
      </c>
      <c r="O185">
        <f>IF(Table2[[#This Row],[SNAP_Average]]&gt;20%,1, IF(Table2[[#This Row],[SNAP_Average]]&lt;11%, 3, 2))</f>
        <v>1</v>
      </c>
      <c r="P185">
        <f>IF(Table2[[#This Row],[Poverty_Average]]&gt;20%,1, IF(Table2[[#This Row],[Poverty_Average]]&lt;10%, 3, 2))</f>
        <v>1</v>
      </c>
      <c r="Q185">
        <f>IF(Table2[[#This Row],[Full Time Employment_Average]]&lt;30%,1, IF(Table2[[#This Row],[Full Time Employment_Average]]&gt;50%, 3, 2))</f>
        <v>1</v>
      </c>
      <c r="R185" s="135">
        <f>AVERAGE(Table2[[#This Row],[FCI_SNAP]:[FCI_FullTimeEmployment]])</f>
        <v>1</v>
      </c>
      <c r="S18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185"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Row],[IQ2_Average]])*(3*0.02)/12,IF(D234&lt;=1.5,"NA")))</f>
        <v>0</v>
      </c>
      <c r="U18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27.139220697282042</v>
      </c>
    </row>
    <row r="186" spans="1:21" x14ac:dyDescent="0.25">
      <c r="A186" t="str">
        <f>Table1422[[#This Row],[Community]]</f>
        <v xml:space="preserve">Livengood  </v>
      </c>
      <c r="C186" s="126" t="e">
        <f>Table1422[[#This Row],[IQ1_Average]]</f>
        <v>#DIV/0!</v>
      </c>
      <c r="D186" s="126" t="e">
        <f>Table1422[[#This Row],[IQ2_Average]]</f>
        <v>#DIV/0!</v>
      </c>
      <c r="E186" s="126" t="e">
        <f>Table1422[[#This Row],[IQ3_Average]]</f>
        <v>#DIV/0!</v>
      </c>
      <c r="F186" s="128">
        <f>Table1422[[#This Row],[SNAP_Average]]</f>
        <v>0.25</v>
      </c>
      <c r="G186" s="127">
        <f>Table1422[[#This Row],[Poverty_Average]]</f>
        <v>0.25</v>
      </c>
      <c r="H186" s="127">
        <f>Table1422[[#This Row],[Full Time Employment_Average]]</f>
        <v>0.77800000000000002</v>
      </c>
      <c r="I186">
        <f>'Update Information Here'!AL190</f>
        <v>0</v>
      </c>
      <c r="J186">
        <f t="shared" si="2"/>
        <v>0</v>
      </c>
      <c r="K186" s="131" t="e">
        <f>Table2[[#This Row],[Annual Fees]]/Table2[[#This Row],[IQ1_Average]]</f>
        <v>#DIV/0!</v>
      </c>
      <c r="L186" s="131" t="e">
        <f>Table2[[#This Row],[Annual Fees]]/Table2[[#This Row],[IQ2_Average]]</f>
        <v>#DIV/0!</v>
      </c>
      <c r="M186" s="131" t="e">
        <f>Table2[[#This Row],[Annual Fees]]/Table2[[#This Row],[IQ3_Average]]</f>
        <v>#DIV/0!</v>
      </c>
      <c r="N186" s="133" t="e">
        <f>AVERAGE(Table2[[#This Row],[RI_IQ1]:[RI_IQ3]])</f>
        <v>#DIV/0!</v>
      </c>
      <c r="O186">
        <f>IF(Table2[[#This Row],[SNAP_Average]]&gt;20%,1, IF(Table2[[#This Row],[SNAP_Average]]&lt;11%, 3, 2))</f>
        <v>1</v>
      </c>
      <c r="P186">
        <f>IF(Table2[[#This Row],[Poverty_Average]]&gt;20%,1, IF(Table2[[#This Row],[Poverty_Average]]&lt;10%, 3, 2))</f>
        <v>1</v>
      </c>
      <c r="Q186">
        <f>IF(Table2[[#This Row],[Full Time Employment_Average]]&lt;30%,1, IF(Table2[[#This Row],[Full Time Employment_Average]]&gt;50%, 3, 2))</f>
        <v>3</v>
      </c>
      <c r="R186" s="135">
        <f>AVERAGE(Table2[[#This Row],[FCI_SNAP]:[FCI_FullTimeEmployment]])</f>
        <v>1.6666666666666667</v>
      </c>
      <c r="S186"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186"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Row],[IQ2_Average]])*(3*0.02)/12,IF(D235&lt;=1.5,"NA")))</f>
        <v>#DIV/0!</v>
      </c>
      <c r="U186"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7" spans="1:21" x14ac:dyDescent="0.25">
      <c r="A187" t="str">
        <f>Table1422[[#This Row],[Community]]</f>
        <v xml:space="preserve">Loring  </v>
      </c>
      <c r="C187" s="126" t="e">
        <f>Table1422[[#This Row],[IQ1_Average]]</f>
        <v>#DIV/0!</v>
      </c>
      <c r="D187" s="126" t="e">
        <f>Table1422[[#This Row],[IQ2_Average]]</f>
        <v>#DIV/0!</v>
      </c>
      <c r="E187" s="126" t="e">
        <f>Table1422[[#This Row],[IQ3_Average]]</f>
        <v>#DIV/0!</v>
      </c>
      <c r="F187" s="128">
        <f>Table1422[[#This Row],[SNAP_Average]]</f>
        <v>0</v>
      </c>
      <c r="G187" s="127">
        <f>Table1422[[#This Row],[Poverty_Average]]</f>
        <v>0</v>
      </c>
      <c r="H187" s="127">
        <f>Table1422[[#This Row],[Full Time Employment_Average]]</f>
        <v>0.33299999999999996</v>
      </c>
      <c r="I187">
        <f>'Update Information Here'!AL191</f>
        <v>0</v>
      </c>
      <c r="J187">
        <f t="shared" si="2"/>
        <v>0</v>
      </c>
      <c r="K187" s="131" t="e">
        <f>Table2[[#This Row],[Annual Fees]]/Table2[[#This Row],[IQ1_Average]]</f>
        <v>#DIV/0!</v>
      </c>
      <c r="L187" s="131" t="e">
        <f>Table2[[#This Row],[Annual Fees]]/Table2[[#This Row],[IQ2_Average]]</f>
        <v>#DIV/0!</v>
      </c>
      <c r="M187" s="131" t="e">
        <f>Table2[[#This Row],[Annual Fees]]/Table2[[#This Row],[IQ3_Average]]</f>
        <v>#DIV/0!</v>
      </c>
      <c r="N187" s="133" t="e">
        <f>AVERAGE(Table2[[#This Row],[RI_IQ1]:[RI_IQ3]])</f>
        <v>#DIV/0!</v>
      </c>
      <c r="O187">
        <f>IF(Table2[[#This Row],[SNAP_Average]]&gt;20%,1, IF(Table2[[#This Row],[SNAP_Average]]&lt;11%, 3, 2))</f>
        <v>3</v>
      </c>
      <c r="P187">
        <f>IF(Table2[[#This Row],[Poverty_Average]]&gt;20%,1, IF(Table2[[#This Row],[Poverty_Average]]&lt;10%, 3, 2))</f>
        <v>3</v>
      </c>
      <c r="Q187">
        <f>IF(Table2[[#This Row],[Full Time Employment_Average]]&lt;30%,1, IF(Table2[[#This Row],[Full Time Employment_Average]]&gt;50%, 3, 2))</f>
        <v>2</v>
      </c>
      <c r="R187" s="135">
        <f>AVERAGE(Table2[[#This Row],[FCI_SNAP]:[FCI_FullTimeEmployment]])</f>
        <v>2.6666666666666665</v>
      </c>
      <c r="S187"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187"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Row],[IQ2_Average]])*(3*0.02)/12,IF(D236&lt;=1.5,"NA")))</f>
        <v>#DIV/0!</v>
      </c>
      <c r="U187"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8" spans="1:21" x14ac:dyDescent="0.25">
      <c r="A188" t="str">
        <f>Table1422[[#This Row],[Community]]</f>
        <v xml:space="preserve">Lowell Point  </v>
      </c>
      <c r="C188" s="126" t="e">
        <f>Table1422[[#This Row],[IQ1_Average]]</f>
        <v>#DIV/0!</v>
      </c>
      <c r="D188" s="126" t="e">
        <f>Table1422[[#This Row],[IQ2_Average]]</f>
        <v>#DIV/0!</v>
      </c>
      <c r="E188" s="126" t="e">
        <f>Table1422[[#This Row],[IQ3_Average]]</f>
        <v>#DIV/0!</v>
      </c>
      <c r="F188" s="128">
        <f>Table1422[[#This Row],[SNAP_Average]]</f>
        <v>0.20233333333333334</v>
      </c>
      <c r="G188" s="127">
        <f>Table1422[[#This Row],[Poverty_Average]]</f>
        <v>0.10333333333333333</v>
      </c>
      <c r="H188" s="127">
        <f>Table1422[[#This Row],[Full Time Employment_Average]]</f>
        <v>0.31725000000000003</v>
      </c>
      <c r="I188">
        <f>'Update Information Here'!AL192</f>
        <v>80</v>
      </c>
      <c r="J188">
        <f t="shared" si="2"/>
        <v>960</v>
      </c>
      <c r="K188" s="131" t="e">
        <f>Table2[[#This Row],[Annual Fees]]/Table2[[#This Row],[IQ1_Average]]</f>
        <v>#DIV/0!</v>
      </c>
      <c r="L188" s="131" t="e">
        <f>Table2[[#This Row],[Annual Fees]]/Table2[[#This Row],[IQ2_Average]]</f>
        <v>#DIV/0!</v>
      </c>
      <c r="M188" s="131" t="e">
        <f>Table2[[#This Row],[Annual Fees]]/Table2[[#This Row],[IQ3_Average]]</f>
        <v>#DIV/0!</v>
      </c>
      <c r="N188" s="133" t="e">
        <f>AVERAGE(Table2[[#This Row],[RI_IQ1]:[RI_IQ3]])</f>
        <v>#DIV/0!</v>
      </c>
      <c r="O188">
        <f>IF(Table2[[#This Row],[SNAP_Average]]&gt;20%,1, IF(Table2[[#This Row],[SNAP_Average]]&lt;11%, 3, 2))</f>
        <v>1</v>
      </c>
      <c r="P188">
        <f>IF(Table2[[#This Row],[Poverty_Average]]&gt;20%,1, IF(Table2[[#This Row],[Poverty_Average]]&lt;10%, 3, 2))</f>
        <v>2</v>
      </c>
      <c r="Q188">
        <f>IF(Table2[[#This Row],[Full Time Employment_Average]]&lt;30%,1, IF(Table2[[#This Row],[Full Time Employment_Average]]&gt;50%, 3, 2))</f>
        <v>2</v>
      </c>
      <c r="R188" s="135">
        <f>AVERAGE(Table2[[#This Row],[FCI_SNAP]:[FCI_FullTimeEmployment]])</f>
        <v>1.6666666666666667</v>
      </c>
      <c r="S188"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188"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Row],[IQ2_Average]])*(3*0.02)/12,IF(D237&lt;=1.5,"NA")))</f>
        <v>#DIV/0!</v>
      </c>
      <c r="U188"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189" spans="1:21" x14ac:dyDescent="0.25">
      <c r="A189" t="str">
        <f>Table1422[[#This Row],[Community]]</f>
        <v xml:space="preserve">Lower Kalskag </v>
      </c>
      <c r="C189" s="126">
        <f>Table1422[[#This Row],[IQ1_Average]]</f>
        <v>12355.5</v>
      </c>
      <c r="D189" s="126">
        <f>Table1422[[#This Row],[IQ2_Average]]</f>
        <v>23225</v>
      </c>
      <c r="E189" s="126">
        <f>Table1422[[#This Row],[IQ3_Average]]</f>
        <v>37000</v>
      </c>
      <c r="F189" s="128">
        <f>Table1422[[#This Row],[SNAP_Average]]</f>
        <v>0.312</v>
      </c>
      <c r="G189" s="127">
        <f>Table1422[[#This Row],[Poverty_Average]]</f>
        <v>0.19450000000000001</v>
      </c>
      <c r="H189" s="127">
        <f>Table1422[[#This Row],[Full Time Employment_Average]]</f>
        <v>0.18425</v>
      </c>
      <c r="I189">
        <f>'Update Information Here'!AL193</f>
        <v>75</v>
      </c>
      <c r="J189">
        <f t="shared" si="2"/>
        <v>900</v>
      </c>
      <c r="K189" s="131">
        <f>Table2[[#This Row],[Annual Fees]]/Table2[[#This Row],[IQ1_Average]]</f>
        <v>7.2842054145926913E-2</v>
      </c>
      <c r="L189" s="131">
        <f>Table2[[#This Row],[Annual Fees]]/Table2[[#This Row],[IQ2_Average]]</f>
        <v>3.8751345532831001E-2</v>
      </c>
      <c r="M189" s="131">
        <f>Table2[[#This Row],[Annual Fees]]/Table2[[#This Row],[IQ3_Average]]</f>
        <v>2.4324324324324326E-2</v>
      </c>
      <c r="N189" s="133">
        <f>AVERAGE(Table2[[#This Row],[RI_IQ1]:[RI_IQ3]])</f>
        <v>4.5305908001027413E-2</v>
      </c>
      <c r="O189">
        <f>IF(Table2[[#This Row],[SNAP_Average]]&gt;20%,1, IF(Table2[[#This Row],[SNAP_Average]]&lt;11%, 3, 2))</f>
        <v>1</v>
      </c>
      <c r="P189">
        <f>IF(Table2[[#This Row],[Poverty_Average]]&gt;20%,1, IF(Table2[[#This Row],[Poverty_Average]]&lt;10%, 3, 2))</f>
        <v>2</v>
      </c>
      <c r="Q189">
        <f>IF(Table2[[#This Row],[Full Time Employment_Average]]&lt;30%,1, IF(Table2[[#This Row],[Full Time Employment_Average]]&gt;50%, 3, 2))</f>
        <v>1</v>
      </c>
      <c r="R189" s="135">
        <f>AVERAGE(Table2[[#This Row],[FCI_SNAP]:[FCI_FullTimeEmployment]])</f>
        <v>1.3333333333333333</v>
      </c>
      <c r="S18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18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Row],[IQ2_Average]])*(3*0.02)/12,IF(D238&lt;=1.5,"NA")))</f>
        <v>0</v>
      </c>
      <c r="U18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33.108264819810785</v>
      </c>
    </row>
    <row r="190" spans="1:21" x14ac:dyDescent="0.25">
      <c r="A190" t="str">
        <f>Table1422[[#This Row],[Community]]</f>
        <v xml:space="preserve">Lutak  </v>
      </c>
      <c r="C190" s="126">
        <f>Table1422[[#This Row],[IQ1_Average]]</f>
        <v>13500</v>
      </c>
      <c r="D190" s="126">
        <f>Table1422[[#This Row],[IQ2_Average]]</f>
        <v>27333</v>
      </c>
      <c r="E190" s="126">
        <f>Table1422[[#This Row],[IQ3_Average]]</f>
        <v>39250</v>
      </c>
      <c r="F190" s="128">
        <f>Table1422[[#This Row],[SNAP_Average]]</f>
        <v>0.21533333333333329</v>
      </c>
      <c r="G190" s="127">
        <f>Table1422[[#This Row],[Poverty_Average]]</f>
        <v>0.51466666666666672</v>
      </c>
      <c r="H190" s="127">
        <f>Table1422[[#This Row],[Full Time Employment_Average]]</f>
        <v>0.55599999999999994</v>
      </c>
      <c r="I190">
        <f>'Update Information Here'!AL194</f>
        <v>0</v>
      </c>
      <c r="J190">
        <f t="shared" ref="J190:J253" si="3">I190*12</f>
        <v>0</v>
      </c>
      <c r="K190" s="131">
        <f>Table2[[#This Row],[Annual Fees]]/Table2[[#This Row],[IQ1_Average]]</f>
        <v>0</v>
      </c>
      <c r="L190" s="131">
        <f>Table2[[#This Row],[Annual Fees]]/Table2[[#This Row],[IQ2_Average]]</f>
        <v>0</v>
      </c>
      <c r="M190" s="131">
        <f>Table2[[#This Row],[Annual Fees]]/Table2[[#This Row],[IQ3_Average]]</f>
        <v>0</v>
      </c>
      <c r="N190" s="133">
        <f>AVERAGE(Table2[[#This Row],[RI_IQ1]:[RI_IQ3]])</f>
        <v>0</v>
      </c>
      <c r="O190">
        <f>IF(Table2[[#This Row],[SNAP_Average]]&gt;20%,1, IF(Table2[[#This Row],[SNAP_Average]]&lt;11%, 3, 2))</f>
        <v>1</v>
      </c>
      <c r="P190">
        <f>IF(Table2[[#This Row],[Poverty_Average]]&gt;20%,1, IF(Table2[[#This Row],[Poverty_Average]]&lt;10%, 3, 2))</f>
        <v>1</v>
      </c>
      <c r="Q190">
        <f>IF(Table2[[#This Row],[Full Time Employment_Average]]&lt;30%,1, IF(Table2[[#This Row],[Full Time Employment_Average]]&gt;50%, 3, 2))</f>
        <v>3</v>
      </c>
      <c r="R190" s="135">
        <f>AVERAGE(Table2[[#This Row],[FCI_SNAP]:[FCI_FullTimeEmployment]])</f>
        <v>1.6666666666666667</v>
      </c>
      <c r="S19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9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Row],[IQ2_Average]])*(3*0.02)/12,IF(D239&lt;=1.5,"NA")))</f>
        <v>36.727548108140184</v>
      </c>
      <c r="U19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91.818870270350487</v>
      </c>
    </row>
    <row r="191" spans="1:21" x14ac:dyDescent="0.25">
      <c r="A191" t="str">
        <f>Table1422[[#This Row],[Community]]</f>
        <v xml:space="preserve">Manley Hot Springs  </v>
      </c>
      <c r="C191" s="126">
        <f>Table1422[[#This Row],[IQ1_Average]]</f>
        <v>30266.666666666668</v>
      </c>
      <c r="D191" s="126">
        <f>Table1422[[#This Row],[IQ2_Average]]</f>
        <v>47500</v>
      </c>
      <c r="E191" s="126">
        <f>Table1422[[#This Row],[IQ3_Average]]</f>
        <v>68083.333333333328</v>
      </c>
      <c r="F191" s="128">
        <f>Table1422[[#This Row],[SNAP_Average]]</f>
        <v>0.16133333333333333</v>
      </c>
      <c r="G191" s="127">
        <f>Table1422[[#This Row],[Poverty_Average]]</f>
        <v>0.45900000000000002</v>
      </c>
      <c r="H191" s="127">
        <f>Table1422[[#This Row],[Full Time Employment_Average]]</f>
        <v>0.38274999999999998</v>
      </c>
      <c r="I191">
        <f>'Update Information Here'!AL195</f>
        <v>130</v>
      </c>
      <c r="J191">
        <f t="shared" si="3"/>
        <v>1560</v>
      </c>
      <c r="K191" s="131">
        <f>Table2[[#This Row],[Annual Fees]]/Table2[[#This Row],[IQ1_Average]]</f>
        <v>5.1541850220264314E-2</v>
      </c>
      <c r="L191" s="131">
        <f>Table2[[#This Row],[Annual Fees]]/Table2[[#This Row],[IQ2_Average]]</f>
        <v>3.2842105263157895E-2</v>
      </c>
      <c r="M191" s="131">
        <f>Table2[[#This Row],[Annual Fees]]/Table2[[#This Row],[IQ3_Average]]</f>
        <v>2.291309669522644E-2</v>
      </c>
      <c r="N191" s="133">
        <f>AVERAGE(Table2[[#This Row],[RI_IQ1]:[RI_IQ3]])</f>
        <v>3.5765684059549545E-2</v>
      </c>
      <c r="O191">
        <f>IF(Table2[[#This Row],[SNAP_Average]]&gt;20%,1, IF(Table2[[#This Row],[SNAP_Average]]&lt;11%, 3, 2))</f>
        <v>2</v>
      </c>
      <c r="P191">
        <f>IF(Table2[[#This Row],[Poverty_Average]]&gt;20%,1, IF(Table2[[#This Row],[Poverty_Average]]&lt;10%, 3, 2))</f>
        <v>1</v>
      </c>
      <c r="Q191">
        <f>IF(Table2[[#This Row],[Full Time Employment_Average]]&lt;30%,1, IF(Table2[[#This Row],[Full Time Employment_Average]]&gt;50%, 3, 2))</f>
        <v>2</v>
      </c>
      <c r="R191" s="135">
        <f>AVERAGE(Table2[[#This Row],[FCI_SNAP]:[FCI_FullTimeEmployment]])</f>
        <v>1.6666666666666667</v>
      </c>
      <c r="S19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9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Row],[IQ2_Average]])*(3*0.02)/12,IF(D240&lt;=1.5,"NA")))</f>
        <v>72.695380177016133</v>
      </c>
      <c r="U19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181.73845044254037</v>
      </c>
    </row>
    <row r="192" spans="1:21" x14ac:dyDescent="0.25">
      <c r="A192" t="str">
        <f>Table1422[[#This Row],[Community]]</f>
        <v xml:space="preserve">Manokotak </v>
      </c>
      <c r="C192" s="126">
        <f>Table1422[[#This Row],[IQ1_Average]]</f>
        <v>26862.666666666668</v>
      </c>
      <c r="D192" s="126">
        <f>Table1422[[#This Row],[IQ2_Average]]</f>
        <v>42937.333333333336</v>
      </c>
      <c r="E192" s="126">
        <f>Table1422[[#This Row],[IQ3_Average]]</f>
        <v>64291.666666666664</v>
      </c>
      <c r="F192" s="128">
        <f>Table1422[[#This Row],[SNAP_Average]]</f>
        <v>0.28399999999999997</v>
      </c>
      <c r="G192" s="127">
        <f>Table1422[[#This Row],[Poverty_Average]]</f>
        <v>0.18</v>
      </c>
      <c r="H192" s="127">
        <f>Table1422[[#This Row],[Full Time Employment_Average]]</f>
        <v>0.32124999999999998</v>
      </c>
      <c r="I192">
        <f>'Update Information Here'!AL196</f>
        <v>0</v>
      </c>
      <c r="J192">
        <f t="shared" si="3"/>
        <v>0</v>
      </c>
      <c r="K192" s="131">
        <f>Table2[[#This Row],[Annual Fees]]/Table2[[#This Row],[IQ1_Average]]</f>
        <v>0</v>
      </c>
      <c r="L192" s="131">
        <f>Table2[[#This Row],[Annual Fees]]/Table2[[#This Row],[IQ2_Average]]</f>
        <v>0</v>
      </c>
      <c r="M192" s="131">
        <f>Table2[[#This Row],[Annual Fees]]/Table2[[#This Row],[IQ3_Average]]</f>
        <v>0</v>
      </c>
      <c r="N192" s="133">
        <f>AVERAGE(Table2[[#This Row],[RI_IQ1]:[RI_IQ3]])</f>
        <v>0</v>
      </c>
      <c r="O192">
        <f>IF(Table2[[#This Row],[SNAP_Average]]&gt;20%,1, IF(Table2[[#This Row],[SNAP_Average]]&lt;11%, 3, 2))</f>
        <v>1</v>
      </c>
      <c r="P192">
        <f>IF(Table2[[#This Row],[Poverty_Average]]&gt;20%,1, IF(Table2[[#This Row],[Poverty_Average]]&lt;10%, 3, 2))</f>
        <v>2</v>
      </c>
      <c r="Q192">
        <f>IF(Table2[[#This Row],[Full Time Employment_Average]]&lt;30%,1, IF(Table2[[#This Row],[Full Time Employment_Average]]&gt;50%, 3, 2))</f>
        <v>2</v>
      </c>
      <c r="R192" s="135">
        <f>AVERAGE(Table2[[#This Row],[FCI_SNAP]:[FCI_FullTimeEmployment]])</f>
        <v>1.6666666666666667</v>
      </c>
      <c r="S19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9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Row],[IQ2_Average]])*(3*0.02)/12,IF(D241&lt;=1.5,"NA")))</f>
        <v>65.728711784187254</v>
      </c>
      <c r="U19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164.32177946046815</v>
      </c>
    </row>
    <row r="193" spans="1:21" x14ac:dyDescent="0.25">
      <c r="A193" t="str">
        <f>Table1422[[#This Row],[Community]]</f>
        <v xml:space="preserve">Marshall </v>
      </c>
      <c r="C193" s="126">
        <f>Table1422[[#This Row],[IQ1_Average]]</f>
        <v>20916.5</v>
      </c>
      <c r="D193" s="126">
        <f>Table1422[[#This Row],[IQ2_Average]]</f>
        <v>36212.5</v>
      </c>
      <c r="E193" s="126">
        <f>Table1422[[#This Row],[IQ3_Average]]</f>
        <v>51104.25</v>
      </c>
      <c r="F193" s="128">
        <f>Table1422[[#This Row],[SNAP_Average]]</f>
        <v>0.26674999999999999</v>
      </c>
      <c r="G193" s="127">
        <f>Table1422[[#This Row],[Poverty_Average]]</f>
        <v>0.155</v>
      </c>
      <c r="H193" s="127">
        <f>Table1422[[#This Row],[Full Time Employment_Average]]</f>
        <v>0.25275000000000003</v>
      </c>
      <c r="I193">
        <f>'Update Information Here'!AL197</f>
        <v>0</v>
      </c>
      <c r="J193">
        <f t="shared" si="3"/>
        <v>0</v>
      </c>
      <c r="K193" s="131">
        <f>Table2[[#This Row],[Annual Fees]]/Table2[[#This Row],[IQ1_Average]]</f>
        <v>0</v>
      </c>
      <c r="L193" s="131">
        <f>Table2[[#This Row],[Annual Fees]]/Table2[[#This Row],[IQ2_Average]]</f>
        <v>0</v>
      </c>
      <c r="M193" s="131">
        <f>Table2[[#This Row],[Annual Fees]]/Table2[[#This Row],[IQ3_Average]]</f>
        <v>0</v>
      </c>
      <c r="N193" s="133">
        <f>AVERAGE(Table2[[#This Row],[RI_IQ1]:[RI_IQ3]])</f>
        <v>0</v>
      </c>
      <c r="O193">
        <f>IF(Table2[[#This Row],[SNAP_Average]]&gt;20%,1, IF(Table2[[#This Row],[SNAP_Average]]&lt;11%, 3, 2))</f>
        <v>1</v>
      </c>
      <c r="P193">
        <f>IF(Table2[[#This Row],[Poverty_Average]]&gt;20%,1, IF(Table2[[#This Row],[Poverty_Average]]&lt;10%, 3, 2))</f>
        <v>2</v>
      </c>
      <c r="Q193">
        <f>IF(Table2[[#This Row],[Full Time Employment_Average]]&lt;30%,1, IF(Table2[[#This Row],[Full Time Employment_Average]]&gt;50%, 3, 2))</f>
        <v>1</v>
      </c>
      <c r="R193" s="135">
        <f>AVERAGE(Table2[[#This Row],[FCI_SNAP]:[FCI_FullTimeEmployment]])</f>
        <v>1.3333333333333333</v>
      </c>
      <c r="S19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9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Row],[IQ2_Average]])*(3*0.02)/12,IF(D242&lt;=1.5,"NA")))</f>
        <v>0</v>
      </c>
      <c r="U19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52.636142248615549</v>
      </c>
    </row>
    <row r="194" spans="1:21" x14ac:dyDescent="0.25">
      <c r="A194" t="str">
        <f>Table1422[[#This Row],[Community]]</f>
        <v xml:space="preserve">McCarthy  </v>
      </c>
      <c r="C194" s="126">
        <f>Table1422[[#This Row],[IQ1_Average]]</f>
        <v>25555.5</v>
      </c>
      <c r="D194" s="126">
        <f>Table1422[[#This Row],[IQ2_Average]]</f>
        <v>36437.5</v>
      </c>
      <c r="E194" s="126">
        <f>Table1422[[#This Row],[IQ3_Average]]</f>
        <v>56375</v>
      </c>
      <c r="F194" s="128">
        <f>Table1422[[#This Row],[SNAP_Average]]</f>
        <v>0.31625000000000003</v>
      </c>
      <c r="G194" s="127">
        <f>Table1422[[#This Row],[Poverty_Average]]</f>
        <v>0.18024999999999999</v>
      </c>
      <c r="H194" s="127">
        <f>Table1422[[#This Row],[Full Time Employment_Average]]</f>
        <v>0.61650000000000005</v>
      </c>
      <c r="I194">
        <f>'Update Information Here'!AL198</f>
        <v>0</v>
      </c>
      <c r="J194">
        <f t="shared" si="3"/>
        <v>0</v>
      </c>
      <c r="K194" s="131">
        <f>Table2[[#This Row],[Annual Fees]]/Table2[[#This Row],[IQ1_Average]]</f>
        <v>0</v>
      </c>
      <c r="L194" s="131">
        <f>Table2[[#This Row],[Annual Fees]]/Table2[[#This Row],[IQ2_Average]]</f>
        <v>0</v>
      </c>
      <c r="M194" s="131">
        <f>Table2[[#This Row],[Annual Fees]]/Table2[[#This Row],[IQ3_Average]]</f>
        <v>0</v>
      </c>
      <c r="N194" s="133">
        <f>AVERAGE(Table2[[#This Row],[RI_IQ1]:[RI_IQ3]])</f>
        <v>0</v>
      </c>
      <c r="O194">
        <f>IF(Table2[[#This Row],[SNAP_Average]]&gt;20%,1, IF(Table2[[#This Row],[SNAP_Average]]&lt;11%, 3, 2))</f>
        <v>1</v>
      </c>
      <c r="P194">
        <f>IF(Table2[[#This Row],[Poverty_Average]]&gt;20%,1, IF(Table2[[#This Row],[Poverty_Average]]&lt;10%, 3, 2))</f>
        <v>2</v>
      </c>
      <c r="Q194">
        <f>IF(Table2[[#This Row],[Full Time Employment_Average]]&lt;30%,1, IF(Table2[[#This Row],[Full Time Employment_Average]]&gt;50%, 3, 2))</f>
        <v>3</v>
      </c>
      <c r="R194" s="135">
        <f>AVERAGE(Table2[[#This Row],[FCI_SNAP]:[FCI_FullTimeEmployment]])</f>
        <v>2</v>
      </c>
      <c r="S19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9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Row],[IQ2_Average]])*(3*0.02)/12,IF(D243&lt;=1.5,"NA")))</f>
        <v>59.302742377425439</v>
      </c>
      <c r="U19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148.25685594356364</v>
      </c>
    </row>
    <row r="195" spans="1:21" x14ac:dyDescent="0.25">
      <c r="A195" t="str">
        <f>Table1422[[#This Row],[Community]]</f>
        <v xml:space="preserve">McGrath </v>
      </c>
      <c r="C195" s="126">
        <f>Table1422[[#This Row],[IQ1_Average]]</f>
        <v>23787</v>
      </c>
      <c r="D195" s="126">
        <f>Table1422[[#This Row],[IQ2_Average]]</f>
        <v>40510</v>
      </c>
      <c r="E195" s="126">
        <f>Table1422[[#This Row],[IQ3_Average]]</f>
        <v>56450</v>
      </c>
      <c r="F195" s="128">
        <f>Table1422[[#This Row],[SNAP_Average]]</f>
        <v>0.28866666666666668</v>
      </c>
      <c r="G195" s="127">
        <f>Table1422[[#This Row],[Poverty_Average]]</f>
        <v>0.20833333333333334</v>
      </c>
      <c r="H195" s="127">
        <f>Table1422[[#This Row],[Full Time Employment_Average]]</f>
        <v>0.40149999999999997</v>
      </c>
      <c r="I195">
        <f>'Update Information Here'!AL199</f>
        <v>0</v>
      </c>
      <c r="J195">
        <f t="shared" si="3"/>
        <v>0</v>
      </c>
      <c r="K195" s="131">
        <f>Table2[[#This Row],[Annual Fees]]/Table2[[#This Row],[IQ1_Average]]</f>
        <v>0</v>
      </c>
      <c r="L195" s="131">
        <f>Table2[[#This Row],[Annual Fees]]/Table2[[#This Row],[IQ2_Average]]</f>
        <v>0</v>
      </c>
      <c r="M195" s="131">
        <f>Table2[[#This Row],[Annual Fees]]/Table2[[#This Row],[IQ3_Average]]</f>
        <v>0</v>
      </c>
      <c r="N195" s="133">
        <f>AVERAGE(Table2[[#This Row],[RI_IQ1]:[RI_IQ3]])</f>
        <v>0</v>
      </c>
      <c r="O195">
        <f>IF(Table2[[#This Row],[SNAP_Average]]&gt;20%,1, IF(Table2[[#This Row],[SNAP_Average]]&lt;11%, 3, 2))</f>
        <v>1</v>
      </c>
      <c r="P195">
        <f>IF(Table2[[#This Row],[Poverty_Average]]&gt;20%,1, IF(Table2[[#This Row],[Poverty_Average]]&lt;10%, 3, 2))</f>
        <v>1</v>
      </c>
      <c r="Q195">
        <f>IF(Table2[[#This Row],[Full Time Employment_Average]]&lt;30%,1, IF(Table2[[#This Row],[Full Time Employment_Average]]&gt;50%, 3, 2))</f>
        <v>2</v>
      </c>
      <c r="R195" s="135">
        <f>AVERAGE(Table2[[#This Row],[FCI_SNAP]:[FCI_FullTimeEmployment]])</f>
        <v>1.3333333333333333</v>
      </c>
      <c r="S19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95"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Row],[IQ2_Average]])*(3*0.02)/12,IF(D244&lt;=1.5,"NA")))</f>
        <v>0</v>
      </c>
      <c r="U19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59.213765983375929</v>
      </c>
    </row>
    <row r="196" spans="1:21" x14ac:dyDescent="0.25">
      <c r="A196" t="str">
        <f>Table1422[[#This Row],[Community]]</f>
        <v xml:space="preserve">Meadow Lakes  </v>
      </c>
      <c r="C196" s="126">
        <f>Table1422[[#This Row],[IQ1_Average]]</f>
        <v>22800</v>
      </c>
      <c r="D196" s="126">
        <f>Table1422[[#This Row],[IQ2_Average]]</f>
        <v>44484.25</v>
      </c>
      <c r="E196" s="126">
        <f>Table1422[[#This Row],[IQ3_Average]]</f>
        <v>69395.25</v>
      </c>
      <c r="F196" s="128">
        <f>Table1422[[#This Row],[SNAP_Average]]</f>
        <v>0.14199999999999999</v>
      </c>
      <c r="G196" s="127">
        <f>Table1422[[#This Row],[Poverty_Average]]</f>
        <v>0.13875000000000001</v>
      </c>
      <c r="H196" s="127">
        <f>Table1422[[#This Row],[Full Time Employment_Average]]</f>
        <v>0.54700000000000004</v>
      </c>
      <c r="I196">
        <f>'Update Information Here'!AL200</f>
        <v>0</v>
      </c>
      <c r="J196">
        <f t="shared" si="3"/>
        <v>0</v>
      </c>
      <c r="K196" s="131">
        <f>Table2[[#This Row],[Annual Fees]]/Table2[[#This Row],[IQ1_Average]]</f>
        <v>0</v>
      </c>
      <c r="L196" s="131">
        <f>Table2[[#This Row],[Annual Fees]]/Table2[[#This Row],[IQ2_Average]]</f>
        <v>0</v>
      </c>
      <c r="M196" s="131">
        <f>Table2[[#This Row],[Annual Fees]]/Table2[[#This Row],[IQ3_Average]]</f>
        <v>0</v>
      </c>
      <c r="N196" s="133">
        <f>AVERAGE(Table2[[#This Row],[RI_IQ1]:[RI_IQ3]])</f>
        <v>0</v>
      </c>
      <c r="O196">
        <f>IF(Table2[[#This Row],[SNAP_Average]]&gt;20%,1, IF(Table2[[#This Row],[SNAP_Average]]&lt;11%, 3, 2))</f>
        <v>2</v>
      </c>
      <c r="P196">
        <f>IF(Table2[[#This Row],[Poverty_Average]]&gt;20%,1, IF(Table2[[#This Row],[Poverty_Average]]&lt;10%, 3, 2))</f>
        <v>2</v>
      </c>
      <c r="Q196">
        <f>IF(Table2[[#This Row],[Full Time Employment_Average]]&lt;30%,1, IF(Table2[[#This Row],[Full Time Employment_Average]]&gt;50%, 3, 2))</f>
        <v>3</v>
      </c>
      <c r="R196" s="135">
        <f>AVERAGE(Table2[[#This Row],[FCI_SNAP]:[FCI_FullTimeEmployment]])</f>
        <v>2.3333333333333335</v>
      </c>
      <c r="S19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9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Row],[IQ2_Average]])*(3*0.02)/12,IF(D245&lt;=1.5,"NA")))</f>
        <v>61.91971644858998</v>
      </c>
      <c r="U19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154.79929112147497</v>
      </c>
    </row>
    <row r="197" spans="1:21" x14ac:dyDescent="0.25">
      <c r="A197" t="str">
        <f>Table1422[[#This Row],[Community]]</f>
        <v xml:space="preserve">Mekoryuk </v>
      </c>
      <c r="C197" s="126">
        <f>Table1422[[#This Row],[IQ1_Average]]</f>
        <v>20597.25</v>
      </c>
      <c r="D197" s="126">
        <f>Table1422[[#This Row],[IQ2_Average]]</f>
        <v>30458.5</v>
      </c>
      <c r="E197" s="126">
        <f>Table1422[[#This Row],[IQ3_Average]]</f>
        <v>50612.5</v>
      </c>
      <c r="F197" s="128">
        <f>Table1422[[#This Row],[SNAP_Average]]</f>
        <v>0.22825000000000001</v>
      </c>
      <c r="G197" s="127">
        <f>Table1422[[#This Row],[Poverty_Average]]</f>
        <v>0.188</v>
      </c>
      <c r="H197" s="127">
        <f>Table1422[[#This Row],[Full Time Employment_Average]]</f>
        <v>0.23324999999999999</v>
      </c>
      <c r="I197">
        <f>'Update Information Here'!AL201</f>
        <v>70</v>
      </c>
      <c r="J197">
        <f t="shared" si="3"/>
        <v>840</v>
      </c>
      <c r="K197" s="131">
        <f>Table2[[#This Row],[Annual Fees]]/Table2[[#This Row],[IQ1_Average]]</f>
        <v>4.0782143247278156E-2</v>
      </c>
      <c r="L197" s="131">
        <f>Table2[[#This Row],[Annual Fees]]/Table2[[#This Row],[IQ2_Average]]</f>
        <v>2.7578508462333996E-2</v>
      </c>
      <c r="M197" s="131">
        <f>Table2[[#This Row],[Annual Fees]]/Table2[[#This Row],[IQ3_Average]]</f>
        <v>1.6596690540874291E-2</v>
      </c>
      <c r="N197" s="133">
        <f>AVERAGE(Table2[[#This Row],[RI_IQ1]:[RI_IQ3]])</f>
        <v>2.8319114083495481E-2</v>
      </c>
      <c r="O197">
        <f>IF(Table2[[#This Row],[SNAP_Average]]&gt;20%,1, IF(Table2[[#This Row],[SNAP_Average]]&lt;11%, 3, 2))</f>
        <v>1</v>
      </c>
      <c r="P197">
        <f>IF(Table2[[#This Row],[Poverty_Average]]&gt;20%,1, IF(Table2[[#This Row],[Poverty_Average]]&lt;10%, 3, 2))</f>
        <v>2</v>
      </c>
      <c r="Q197">
        <f>IF(Table2[[#This Row],[Full Time Employment_Average]]&lt;30%,1, IF(Table2[[#This Row],[Full Time Employment_Average]]&gt;50%, 3, 2))</f>
        <v>1</v>
      </c>
      <c r="R197" s="135">
        <f>AVERAGE(Table2[[#This Row],[FCI_SNAP]:[FCI_FullTimeEmployment]])</f>
        <v>1.3333333333333333</v>
      </c>
      <c r="S19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197"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Row],[IQ2_Average]])*(3*0.02)/12,IF(D246&lt;=1.5,"NA")))</f>
        <v>0</v>
      </c>
      <c r="U19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49.436574741436807</v>
      </c>
    </row>
    <row r="198" spans="1:21" x14ac:dyDescent="0.25">
      <c r="A198" t="str">
        <f>Table1422[[#This Row],[Community]]</f>
        <v xml:space="preserve">Mendeltna  </v>
      </c>
      <c r="C198" s="126">
        <f>Table1422[[#This Row],[IQ1_Average]]</f>
        <v>20050</v>
      </c>
      <c r="D198" s="126">
        <f>Table1422[[#This Row],[IQ2_Average]]</f>
        <v>24429</v>
      </c>
      <c r="E198" s="126">
        <f>Table1422[[#This Row],[IQ3_Average]]</f>
        <v>42000</v>
      </c>
      <c r="F198" s="128">
        <f>Table1422[[#This Row],[SNAP_Average]]</f>
        <v>7.5749999999999998E-2</v>
      </c>
      <c r="G198" s="127">
        <f>Table1422[[#This Row],[Poverty_Average]]</f>
        <v>3.95E-2</v>
      </c>
      <c r="H198" s="127">
        <f>Table1422[[#This Row],[Full Time Employment_Average]]</f>
        <v>0.38750000000000007</v>
      </c>
      <c r="I198">
        <f>'Update Information Here'!AL202</f>
        <v>100</v>
      </c>
      <c r="J198">
        <f t="shared" si="3"/>
        <v>1200</v>
      </c>
      <c r="K198" s="131">
        <f>Table2[[#This Row],[Annual Fees]]/Table2[[#This Row],[IQ1_Average]]</f>
        <v>5.9850374064837904E-2</v>
      </c>
      <c r="L198" s="131">
        <f>Table2[[#This Row],[Annual Fees]]/Table2[[#This Row],[IQ2_Average]]</f>
        <v>4.9121945229031072E-2</v>
      </c>
      <c r="M198" s="131">
        <f>Table2[[#This Row],[Annual Fees]]/Table2[[#This Row],[IQ3_Average]]</f>
        <v>2.8571428571428571E-2</v>
      </c>
      <c r="N198" s="133">
        <f>AVERAGE(Table2[[#This Row],[RI_IQ1]:[RI_IQ3]])</f>
        <v>4.5847915955099183E-2</v>
      </c>
      <c r="O198">
        <f>IF(Table2[[#This Row],[SNAP_Average]]&gt;20%,1, IF(Table2[[#This Row],[SNAP_Average]]&lt;11%, 3, 2))</f>
        <v>3</v>
      </c>
      <c r="P198">
        <f>IF(Table2[[#This Row],[Poverty_Average]]&gt;20%,1, IF(Table2[[#This Row],[Poverty_Average]]&lt;10%, 3, 2))</f>
        <v>3</v>
      </c>
      <c r="Q198">
        <f>IF(Table2[[#This Row],[Full Time Employment_Average]]&lt;30%,1, IF(Table2[[#This Row],[Full Time Employment_Average]]&gt;50%, 3, 2))</f>
        <v>2</v>
      </c>
      <c r="R198" s="135">
        <f>AVERAGE(Table2[[#This Row],[FCI_SNAP]:[FCI_FullTimeEmployment]])</f>
        <v>2.6666666666666665</v>
      </c>
      <c r="S19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19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Row],[IQ2_Average]])*(3*0.02)/12,IF(D247&lt;=1.5,"NA")))</f>
        <v>109.05621108049303</v>
      </c>
      <c r="U19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174.48993772878882</v>
      </c>
    </row>
    <row r="199" spans="1:21" x14ac:dyDescent="0.25">
      <c r="A199" t="str">
        <f>Table1422[[#This Row],[Community]]</f>
        <v xml:space="preserve">Mentasta Lake  </v>
      </c>
      <c r="C199" s="126">
        <f>Table1422[[#This Row],[IQ1_Average]]</f>
        <v>10027.666666666666</v>
      </c>
      <c r="D199" s="126">
        <f>Table1422[[#This Row],[IQ2_Average]]</f>
        <v>22494</v>
      </c>
      <c r="E199" s="126">
        <f>Table1422[[#This Row],[IQ3_Average]]</f>
        <v>46633.333333333336</v>
      </c>
      <c r="F199" s="128">
        <f>Table1422[[#This Row],[SNAP_Average]]</f>
        <v>0.3726666666666667</v>
      </c>
      <c r="G199" s="127">
        <f>Table1422[[#This Row],[Poverty_Average]]</f>
        <v>0.38533333333333331</v>
      </c>
      <c r="H199" s="127">
        <f>Table1422[[#This Row],[Full Time Employment_Average]]</f>
        <v>0.24875000000000003</v>
      </c>
      <c r="I199">
        <f>'Update Information Here'!AL203</f>
        <v>0</v>
      </c>
      <c r="J199">
        <f t="shared" si="3"/>
        <v>0</v>
      </c>
      <c r="K199" s="131">
        <f>Table2[[#This Row],[Annual Fees]]/Table2[[#This Row],[IQ1_Average]]</f>
        <v>0</v>
      </c>
      <c r="L199" s="131">
        <f>Table2[[#This Row],[Annual Fees]]/Table2[[#This Row],[IQ2_Average]]</f>
        <v>0</v>
      </c>
      <c r="M199" s="131">
        <f>Table2[[#This Row],[Annual Fees]]/Table2[[#This Row],[IQ3_Average]]</f>
        <v>0</v>
      </c>
      <c r="N199" s="133">
        <f>AVERAGE(Table2[[#This Row],[RI_IQ1]:[RI_IQ3]])</f>
        <v>0</v>
      </c>
      <c r="O199">
        <f>IF(Table2[[#This Row],[SNAP_Average]]&gt;20%,1, IF(Table2[[#This Row],[SNAP_Average]]&lt;11%, 3, 2))</f>
        <v>1</v>
      </c>
      <c r="P199">
        <f>IF(Table2[[#This Row],[Poverty_Average]]&gt;20%,1, IF(Table2[[#This Row],[Poverty_Average]]&lt;10%, 3, 2))</f>
        <v>1</v>
      </c>
      <c r="Q199">
        <f>IF(Table2[[#This Row],[Full Time Employment_Average]]&lt;30%,1, IF(Table2[[#This Row],[Full Time Employment_Average]]&gt;50%, 3, 2))</f>
        <v>1</v>
      </c>
      <c r="R199" s="135">
        <f>AVERAGE(Table2[[#This Row],[FCI_SNAP]:[FCI_FullTimeEmployment]])</f>
        <v>1</v>
      </c>
      <c r="S19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19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Row],[IQ2_Average]])*(3*0.02)/12,IF(D248&lt;=1.5,"NA")))</f>
        <v>0</v>
      </c>
      <c r="U19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30.18880963992396</v>
      </c>
    </row>
    <row r="200" spans="1:21" x14ac:dyDescent="0.25">
      <c r="A200" t="str">
        <f>Table1422[[#This Row],[Community]]</f>
        <v xml:space="preserve">Mertarvik  </v>
      </c>
      <c r="C200" s="126">
        <f>Table1422[[#This Row],[IQ1_Average]]</f>
        <v>10929</v>
      </c>
      <c r="D200" s="126">
        <f>Table1422[[#This Row],[IQ2_Average]]</f>
        <v>21833</v>
      </c>
      <c r="E200" s="126">
        <f>Table1422[[#This Row],[IQ3_Average]]</f>
        <v>45900</v>
      </c>
      <c r="F200" s="128">
        <f>Table1422[[#This Row],[SNAP_Average]]</f>
        <v>0.27899999999999997</v>
      </c>
      <c r="G200" s="127">
        <f>Table1422[[#This Row],[Poverty_Average]]</f>
        <v>0.32600000000000001</v>
      </c>
      <c r="H200" s="127">
        <f>Table1422[[#This Row],[Full Time Employment_Average]]</f>
        <v>0.42200000000000004</v>
      </c>
      <c r="I200">
        <f>'Update Information Here'!AL204</f>
        <v>0</v>
      </c>
      <c r="J200">
        <f t="shared" si="3"/>
        <v>0</v>
      </c>
      <c r="K200" s="131">
        <f>Table2[[#This Row],[Annual Fees]]/Table2[[#This Row],[IQ1_Average]]</f>
        <v>0</v>
      </c>
      <c r="L200" s="131">
        <f>Table2[[#This Row],[Annual Fees]]/Table2[[#This Row],[IQ2_Average]]</f>
        <v>0</v>
      </c>
      <c r="M200" s="131">
        <f>Table2[[#This Row],[Annual Fees]]/Table2[[#This Row],[IQ3_Average]]</f>
        <v>0</v>
      </c>
      <c r="N200" s="133">
        <f>AVERAGE(Table2[[#This Row],[RI_IQ1]:[RI_IQ3]])</f>
        <v>0</v>
      </c>
      <c r="O200">
        <f>IF(Table2[[#This Row],[SNAP_Average]]&gt;20%,1, IF(Table2[[#This Row],[SNAP_Average]]&lt;11%, 3, 2))</f>
        <v>1</v>
      </c>
      <c r="P200">
        <f>IF(Table2[[#This Row],[Poverty_Average]]&gt;20%,1, IF(Table2[[#This Row],[Poverty_Average]]&lt;10%, 3, 2))</f>
        <v>1</v>
      </c>
      <c r="Q200">
        <f>IF(Table2[[#This Row],[Full Time Employment_Average]]&lt;30%,1, IF(Table2[[#This Row],[Full Time Employment_Average]]&gt;50%, 3, 2))</f>
        <v>2</v>
      </c>
      <c r="R200" s="135">
        <f>AVERAGE(Table2[[#This Row],[FCI_SNAP]:[FCI_FullTimeEmployment]])</f>
        <v>1.3333333333333333</v>
      </c>
      <c r="S20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0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Row],[IQ2_Average]])*(3*0.02)/12,IF(D249&lt;=1.5,"NA")))</f>
        <v>0</v>
      </c>
      <c r="U20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31.429067482445163</v>
      </c>
    </row>
    <row r="201" spans="1:21" x14ac:dyDescent="0.25">
      <c r="A201" t="str">
        <f>Table1422[[#This Row],[Community]]</f>
        <v xml:space="preserve">Metlakatla  </v>
      </c>
      <c r="C201" s="126">
        <f>Table1422[[#This Row],[IQ1_Average]]</f>
        <v>24673</v>
      </c>
      <c r="D201" s="126">
        <f>Table1422[[#This Row],[IQ2_Average]]</f>
        <v>43116.666666666664</v>
      </c>
      <c r="E201" s="126">
        <f>Table1422[[#This Row],[IQ3_Average]]</f>
        <v>69610</v>
      </c>
      <c r="F201" s="128">
        <f>Table1422[[#This Row],[SNAP_Average]]</f>
        <v>0.34800000000000003</v>
      </c>
      <c r="G201" s="127">
        <f>Table1422[[#This Row],[Poverty_Average]]</f>
        <v>0.12566666666666668</v>
      </c>
      <c r="H201" s="127">
        <f>Table1422[[#This Row],[Full Time Employment_Average]]</f>
        <v>0.48499999999999999</v>
      </c>
      <c r="I201">
        <f>'Update Information Here'!AL205</f>
        <v>0</v>
      </c>
      <c r="J201">
        <f t="shared" si="3"/>
        <v>0</v>
      </c>
      <c r="K201" s="131">
        <f>Table2[[#This Row],[Annual Fees]]/Table2[[#This Row],[IQ1_Average]]</f>
        <v>0</v>
      </c>
      <c r="L201" s="131">
        <f>Table2[[#This Row],[Annual Fees]]/Table2[[#This Row],[IQ2_Average]]</f>
        <v>0</v>
      </c>
      <c r="M201" s="131">
        <f>Table2[[#This Row],[Annual Fees]]/Table2[[#This Row],[IQ3_Average]]</f>
        <v>0</v>
      </c>
      <c r="N201" s="133">
        <f>AVERAGE(Table2[[#This Row],[RI_IQ1]:[RI_IQ3]])</f>
        <v>0</v>
      </c>
      <c r="O201">
        <f>IF(Table2[[#This Row],[SNAP_Average]]&gt;20%,1, IF(Table2[[#This Row],[SNAP_Average]]&lt;11%, 3, 2))</f>
        <v>1</v>
      </c>
      <c r="P201">
        <f>IF(Table2[[#This Row],[Poverty_Average]]&gt;20%,1, IF(Table2[[#This Row],[Poverty_Average]]&lt;10%, 3, 2))</f>
        <v>2</v>
      </c>
      <c r="Q201">
        <f>IF(Table2[[#This Row],[Full Time Employment_Average]]&lt;30%,1, IF(Table2[[#This Row],[Full Time Employment_Average]]&gt;50%, 3, 2))</f>
        <v>2</v>
      </c>
      <c r="R201" s="135">
        <f>AVERAGE(Table2[[#This Row],[FCI_SNAP]:[FCI_FullTimeEmployment]])</f>
        <v>1.6666666666666667</v>
      </c>
      <c r="S20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0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Row],[IQ2_Average]])*(3*0.02)/12,IF(D250&lt;=1.5,"NA")))</f>
        <v>64.029690338862622</v>
      </c>
      <c r="U20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160.07422584715661</v>
      </c>
    </row>
    <row r="202" spans="1:21" x14ac:dyDescent="0.25">
      <c r="A202" t="str">
        <f>Table1422[[#This Row],[Community]]</f>
        <v xml:space="preserve">Minto  </v>
      </c>
      <c r="C202" s="126">
        <f>Table1422[[#This Row],[IQ1_Average]]</f>
        <v>16922</v>
      </c>
      <c r="D202" s="126">
        <f>Table1422[[#This Row],[IQ2_Average]]</f>
        <v>32314.5</v>
      </c>
      <c r="E202" s="126">
        <f>Table1422[[#This Row],[IQ3_Average]]</f>
        <v>47551.25</v>
      </c>
      <c r="F202" s="128">
        <f>Table1422[[#This Row],[SNAP_Average]]</f>
        <v>0.30500000000000005</v>
      </c>
      <c r="G202" s="127">
        <f>Table1422[[#This Row],[Poverty_Average]]</f>
        <v>0.25750000000000001</v>
      </c>
      <c r="H202" s="127">
        <f>Table1422[[#This Row],[Full Time Employment_Average]]</f>
        <v>0.38974999999999999</v>
      </c>
      <c r="I202">
        <f>'Update Information Here'!AL206</f>
        <v>90</v>
      </c>
      <c r="J202">
        <f t="shared" si="3"/>
        <v>1080</v>
      </c>
      <c r="K202" s="131">
        <f>Table2[[#This Row],[Annual Fees]]/Table2[[#This Row],[IQ1_Average]]</f>
        <v>6.3822243233660328E-2</v>
      </c>
      <c r="L202" s="131">
        <f>Table2[[#This Row],[Annual Fees]]/Table2[[#This Row],[IQ2_Average]]</f>
        <v>3.3421529034953351E-2</v>
      </c>
      <c r="M202" s="131">
        <f>Table2[[#This Row],[Annual Fees]]/Table2[[#This Row],[IQ3_Average]]</f>
        <v>2.2712336689361477E-2</v>
      </c>
      <c r="N202" s="133">
        <f>AVERAGE(Table2[[#This Row],[RI_IQ1]:[RI_IQ3]])</f>
        <v>3.9985369652658385E-2</v>
      </c>
      <c r="O202">
        <f>IF(Table2[[#This Row],[SNAP_Average]]&gt;20%,1, IF(Table2[[#This Row],[SNAP_Average]]&lt;11%, 3, 2))</f>
        <v>1</v>
      </c>
      <c r="P202">
        <f>IF(Table2[[#This Row],[Poverty_Average]]&gt;20%,1, IF(Table2[[#This Row],[Poverty_Average]]&lt;10%, 3, 2))</f>
        <v>1</v>
      </c>
      <c r="Q202">
        <f>IF(Table2[[#This Row],[Full Time Employment_Average]]&lt;30%,1, IF(Table2[[#This Row],[Full Time Employment_Average]]&gt;50%, 3, 2))</f>
        <v>2</v>
      </c>
      <c r="R202" s="135">
        <f>AVERAGE(Table2[[#This Row],[FCI_SNAP]:[FCI_FullTimeEmployment]])</f>
        <v>1.3333333333333333</v>
      </c>
      <c r="S20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02"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Row],[IQ2_Average]])*(3*0.02)/12,IF(D251&lt;=1.5,"NA")))</f>
        <v>0</v>
      </c>
      <c r="U20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45.016465163035669</v>
      </c>
    </row>
    <row r="203" spans="1:21" x14ac:dyDescent="0.25">
      <c r="A203" t="str">
        <f>Table1422[[#This Row],[Community]]</f>
        <v xml:space="preserve">Moose Creek  </v>
      </c>
      <c r="C203" s="126">
        <f>Table1422[[#This Row],[IQ1_Average]]</f>
        <v>31383</v>
      </c>
      <c r="D203" s="126">
        <f>Table1422[[#This Row],[IQ2_Average]]</f>
        <v>43223.333333333336</v>
      </c>
      <c r="E203" s="126">
        <f>Table1422[[#This Row],[IQ3_Average]]</f>
        <v>53017.5</v>
      </c>
      <c r="F203" s="128">
        <f>Table1422[[#This Row],[SNAP_Average]]</f>
        <v>0.1605</v>
      </c>
      <c r="G203" s="127">
        <f>Table1422[[#This Row],[Poverty_Average]]</f>
        <v>0.13300000000000001</v>
      </c>
      <c r="H203" s="127">
        <f>Table1422[[#This Row],[Full Time Employment_Average]]</f>
        <v>0.53849999999999998</v>
      </c>
      <c r="I203">
        <f>'Update Information Here'!AL207</f>
        <v>0</v>
      </c>
      <c r="J203">
        <f t="shared" si="3"/>
        <v>0</v>
      </c>
      <c r="K203" s="131">
        <f>Table2[[#This Row],[Annual Fees]]/Table2[[#This Row],[IQ1_Average]]</f>
        <v>0</v>
      </c>
      <c r="L203" s="131">
        <f>Table2[[#This Row],[Annual Fees]]/Table2[[#This Row],[IQ2_Average]]</f>
        <v>0</v>
      </c>
      <c r="M203" s="131">
        <f>Table2[[#This Row],[Annual Fees]]/Table2[[#This Row],[IQ3_Average]]</f>
        <v>0</v>
      </c>
      <c r="N203" s="133">
        <f>AVERAGE(Table2[[#This Row],[RI_IQ1]:[RI_IQ3]])</f>
        <v>0</v>
      </c>
      <c r="O203">
        <f>IF(Table2[[#This Row],[SNAP_Average]]&gt;20%,1, IF(Table2[[#This Row],[SNAP_Average]]&lt;11%, 3, 2))</f>
        <v>2</v>
      </c>
      <c r="P203">
        <f>IF(Table2[[#This Row],[Poverty_Average]]&gt;20%,1, IF(Table2[[#This Row],[Poverty_Average]]&lt;10%, 3, 2))</f>
        <v>2</v>
      </c>
      <c r="Q203">
        <f>IF(Table2[[#This Row],[Full Time Employment_Average]]&lt;30%,1, IF(Table2[[#This Row],[Full Time Employment_Average]]&gt;50%, 3, 2))</f>
        <v>3</v>
      </c>
      <c r="R203" s="135">
        <f>AVERAGE(Table2[[#This Row],[FCI_SNAP]:[FCI_FullTimeEmployment]])</f>
        <v>2.3333333333333335</v>
      </c>
      <c r="S20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0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Row],[IQ2_Average]])*(3*0.02)/12,IF(D252&lt;=1.5,"NA")))</f>
        <v>67.694051317189221</v>
      </c>
      <c r="U20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169.23512829297306</v>
      </c>
    </row>
    <row r="204" spans="1:21" x14ac:dyDescent="0.25">
      <c r="A204" t="str">
        <f>Table1422[[#This Row],[Community]]</f>
        <v xml:space="preserve">Moose Pass  </v>
      </c>
      <c r="C204" s="126">
        <f>Table1422[[#This Row],[IQ1_Average]]</f>
        <v>39571</v>
      </c>
      <c r="D204" s="126">
        <f>Table1422[[#This Row],[IQ2_Average]]</f>
        <v>63224</v>
      </c>
      <c r="E204" s="126">
        <f>Table1422[[#This Row],[IQ3_Average]]</f>
        <v>93171.666666666672</v>
      </c>
      <c r="F204" s="128">
        <f>Table1422[[#This Row],[SNAP_Average]]</f>
        <v>4.9500000000000002E-2</v>
      </c>
      <c r="G204" s="127">
        <f>Table1422[[#This Row],[Poverty_Average]]</f>
        <v>0.12475</v>
      </c>
      <c r="H204" s="127">
        <f>Table1422[[#This Row],[Full Time Employment_Average]]</f>
        <v>0.39224999999999999</v>
      </c>
      <c r="I204">
        <f>'Update Information Here'!AL208</f>
        <v>0</v>
      </c>
      <c r="J204">
        <f t="shared" si="3"/>
        <v>0</v>
      </c>
      <c r="K204" s="131">
        <f>Table2[[#This Row],[Annual Fees]]/Table2[[#This Row],[IQ1_Average]]</f>
        <v>0</v>
      </c>
      <c r="L204" s="131">
        <f>Table2[[#This Row],[Annual Fees]]/Table2[[#This Row],[IQ2_Average]]</f>
        <v>0</v>
      </c>
      <c r="M204" s="131">
        <f>Table2[[#This Row],[Annual Fees]]/Table2[[#This Row],[IQ3_Average]]</f>
        <v>0</v>
      </c>
      <c r="N204" s="133">
        <f>AVERAGE(Table2[[#This Row],[RI_IQ1]:[RI_IQ3]])</f>
        <v>0</v>
      </c>
      <c r="O204">
        <f>IF(Table2[[#This Row],[SNAP_Average]]&gt;20%,1, IF(Table2[[#This Row],[SNAP_Average]]&lt;11%, 3, 2))</f>
        <v>3</v>
      </c>
      <c r="P204">
        <f>IF(Table2[[#This Row],[Poverty_Average]]&gt;20%,1, IF(Table2[[#This Row],[Poverty_Average]]&lt;10%, 3, 2))</f>
        <v>2</v>
      </c>
      <c r="Q204">
        <f>IF(Table2[[#This Row],[Full Time Employment_Average]]&lt;30%,1, IF(Table2[[#This Row],[Full Time Employment_Average]]&gt;50%, 3, 2))</f>
        <v>2</v>
      </c>
      <c r="R204" s="135">
        <f>AVERAGE(Table2[[#This Row],[FCI_SNAP]:[FCI_FullTimeEmployment]])</f>
        <v>2.3333333333333335</v>
      </c>
      <c r="S20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0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Row],[IQ2_Average]])*(3*0.02)/12,IF(D253&lt;=1.5,"NA")))</f>
        <v>96.486563657359909</v>
      </c>
      <c r="U20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241.2164091433998</v>
      </c>
    </row>
    <row r="205" spans="1:21" x14ac:dyDescent="0.25">
      <c r="A205" t="str">
        <f>Table1422[[#This Row],[Community]]</f>
        <v xml:space="preserve">Mosquito Lake  </v>
      </c>
      <c r="C205" s="126">
        <f>Table1422[[#This Row],[IQ1_Average]]</f>
        <v>20886.333333333332</v>
      </c>
      <c r="D205" s="126">
        <f>Table1422[[#This Row],[IQ2_Average]]</f>
        <v>36053.666666666664</v>
      </c>
      <c r="E205" s="126">
        <f>Table1422[[#This Row],[IQ3_Average]]</f>
        <v>65000</v>
      </c>
      <c r="F205" s="128">
        <f>Table1422[[#This Row],[SNAP_Average]]</f>
        <v>5.9749999999999998E-2</v>
      </c>
      <c r="G205" s="127">
        <f>Table1422[[#This Row],[Poverty_Average]]</f>
        <v>0.13125000000000001</v>
      </c>
      <c r="H205" s="127">
        <f>Table1422[[#This Row],[Full Time Employment_Average]]</f>
        <v>0.54349999999999998</v>
      </c>
      <c r="I205">
        <f>'Update Information Here'!AL209</f>
        <v>0</v>
      </c>
      <c r="J205">
        <f t="shared" si="3"/>
        <v>0</v>
      </c>
      <c r="K205" s="131">
        <f>Table2[[#This Row],[Annual Fees]]/Table2[[#This Row],[IQ1_Average]]</f>
        <v>0</v>
      </c>
      <c r="L205" s="131">
        <f>Table2[[#This Row],[Annual Fees]]/Table2[[#This Row],[IQ2_Average]]</f>
        <v>0</v>
      </c>
      <c r="M205" s="131">
        <f>Table2[[#This Row],[Annual Fees]]/Table2[[#This Row],[IQ3_Average]]</f>
        <v>0</v>
      </c>
      <c r="N205" s="133">
        <f>AVERAGE(Table2[[#This Row],[RI_IQ1]:[RI_IQ3]])</f>
        <v>0</v>
      </c>
      <c r="O205">
        <f>IF(Table2[[#This Row],[SNAP_Average]]&gt;20%,1, IF(Table2[[#This Row],[SNAP_Average]]&lt;11%, 3, 2))</f>
        <v>3</v>
      </c>
      <c r="P205">
        <f>IF(Table2[[#This Row],[Poverty_Average]]&gt;20%,1, IF(Table2[[#This Row],[Poverty_Average]]&lt;10%, 3, 2))</f>
        <v>2</v>
      </c>
      <c r="Q205">
        <f>IF(Table2[[#This Row],[Full Time Employment_Average]]&lt;30%,1, IF(Table2[[#This Row],[Full Time Employment_Average]]&gt;50%, 3, 2))</f>
        <v>3</v>
      </c>
      <c r="R205" s="135">
        <f>AVERAGE(Table2[[#This Row],[FCI_SNAP]:[FCI_FullTimeEmployment]])</f>
        <v>2.6666666666666665</v>
      </c>
      <c r="S20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0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Row],[IQ2_Average]])*(3*0.02)/12,IF(D254&lt;=1.5,"NA")))</f>
        <v>137.36377974489804</v>
      </c>
      <c r="U20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219.7820475918368</v>
      </c>
    </row>
    <row r="206" spans="1:21" x14ac:dyDescent="0.25">
      <c r="A206" t="str">
        <f>Table1422[[#This Row],[Community]]</f>
        <v xml:space="preserve">Mountain Village </v>
      </c>
      <c r="C206" s="126">
        <f>Table1422[[#This Row],[IQ1_Average]]</f>
        <v>21760.25</v>
      </c>
      <c r="D206" s="126">
        <f>Table1422[[#This Row],[IQ2_Average]]</f>
        <v>32902.25</v>
      </c>
      <c r="E206" s="126">
        <f>Table1422[[#This Row],[IQ3_Average]]</f>
        <v>43263</v>
      </c>
      <c r="F206" s="128">
        <f>Table1422[[#This Row],[SNAP_Average]]</f>
        <v>0.46900000000000003</v>
      </c>
      <c r="G206" s="127">
        <f>Table1422[[#This Row],[Poverty_Average]]</f>
        <v>0.24424999999999999</v>
      </c>
      <c r="H206" s="127">
        <f>Table1422[[#This Row],[Full Time Employment_Average]]</f>
        <v>0.23</v>
      </c>
      <c r="I206">
        <f>'Update Information Here'!AL210</f>
        <v>35</v>
      </c>
      <c r="J206">
        <f t="shared" si="3"/>
        <v>420</v>
      </c>
      <c r="K206" s="131">
        <f>Table2[[#This Row],[Annual Fees]]/Table2[[#This Row],[IQ1_Average]]</f>
        <v>1.9301248836755092E-2</v>
      </c>
      <c r="L206" s="131">
        <f>Table2[[#This Row],[Annual Fees]]/Table2[[#This Row],[IQ2_Average]]</f>
        <v>1.2765084454710545E-2</v>
      </c>
      <c r="M206" s="131">
        <f>Table2[[#This Row],[Annual Fees]]/Table2[[#This Row],[IQ3_Average]]</f>
        <v>9.7080646279730943E-3</v>
      </c>
      <c r="N206" s="133">
        <f>AVERAGE(Table2[[#This Row],[RI_IQ1]:[RI_IQ3]])</f>
        <v>1.3924799306479578E-2</v>
      </c>
      <c r="O206">
        <f>IF(Table2[[#This Row],[SNAP_Average]]&gt;20%,1, IF(Table2[[#This Row],[SNAP_Average]]&lt;11%, 3, 2))</f>
        <v>1</v>
      </c>
      <c r="P206">
        <f>IF(Table2[[#This Row],[Poverty_Average]]&gt;20%,1, IF(Table2[[#This Row],[Poverty_Average]]&lt;10%, 3, 2))</f>
        <v>1</v>
      </c>
      <c r="Q206">
        <f>IF(Table2[[#This Row],[Full Time Employment_Average]]&lt;30%,1, IF(Table2[[#This Row],[Full Time Employment_Average]]&gt;50%, 3, 2))</f>
        <v>1</v>
      </c>
      <c r="R206" s="135">
        <f>AVERAGE(Table2[[#This Row],[FCI_SNAP]:[FCI_FullTimeEmployment]])</f>
        <v>1</v>
      </c>
      <c r="S20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06"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Row],[IQ2_Average]])*(3*0.02)/12,IF(D255&lt;=1.5,"NA")))</f>
        <v>0</v>
      </c>
      <c r="U20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50.270024335235597</v>
      </c>
    </row>
    <row r="207" spans="1:21" x14ac:dyDescent="0.25">
      <c r="A207" t="str">
        <f>Table1422[[#This Row],[Community]]</f>
        <v xml:space="preserve">Mud Bay  </v>
      </c>
      <c r="C207" s="126">
        <f>Table1422[[#This Row],[IQ1_Average]]</f>
        <v>42431</v>
      </c>
      <c r="D207" s="126">
        <f>Table1422[[#This Row],[IQ2_Average]]</f>
        <v>71304</v>
      </c>
      <c r="E207" s="126">
        <f>Table1422[[#This Row],[IQ3_Average]]</f>
        <v>88355.25</v>
      </c>
      <c r="F207" s="128">
        <f>Table1422[[#This Row],[SNAP_Average]]</f>
        <v>0.15975</v>
      </c>
      <c r="G207" s="127">
        <f>Table1422[[#This Row],[Poverty_Average]]</f>
        <v>9.0249999999999997E-2</v>
      </c>
      <c r="H207" s="127">
        <f>Table1422[[#This Row],[Full Time Employment_Average]]</f>
        <v>0.2145</v>
      </c>
      <c r="I207">
        <f>'Update Information Here'!AL211</f>
        <v>0</v>
      </c>
      <c r="J207">
        <f t="shared" si="3"/>
        <v>0</v>
      </c>
      <c r="K207" s="131">
        <f>Table2[[#This Row],[Annual Fees]]/Table2[[#This Row],[IQ1_Average]]</f>
        <v>0</v>
      </c>
      <c r="L207" s="131">
        <f>Table2[[#This Row],[Annual Fees]]/Table2[[#This Row],[IQ2_Average]]</f>
        <v>0</v>
      </c>
      <c r="M207" s="131">
        <f>Table2[[#This Row],[Annual Fees]]/Table2[[#This Row],[IQ3_Average]]</f>
        <v>0</v>
      </c>
      <c r="N207" s="133">
        <f>AVERAGE(Table2[[#This Row],[RI_IQ1]:[RI_IQ3]])</f>
        <v>0</v>
      </c>
      <c r="O207">
        <f>IF(Table2[[#This Row],[SNAP_Average]]&gt;20%,1, IF(Table2[[#This Row],[SNAP_Average]]&lt;11%, 3, 2))</f>
        <v>2</v>
      </c>
      <c r="P207">
        <f>IF(Table2[[#This Row],[Poverty_Average]]&gt;20%,1, IF(Table2[[#This Row],[Poverty_Average]]&lt;10%, 3, 2))</f>
        <v>3</v>
      </c>
      <c r="Q207">
        <f>IF(Table2[[#This Row],[Full Time Employment_Average]]&lt;30%,1, IF(Table2[[#This Row],[Full Time Employment_Average]]&gt;50%, 3, 2))</f>
        <v>1</v>
      </c>
      <c r="R207" s="135">
        <f>AVERAGE(Table2[[#This Row],[FCI_SNAP]:[FCI_FullTimeEmployment]])</f>
        <v>2</v>
      </c>
      <c r="S20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0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Row],[IQ2_Average]])*(3*0.02)/12,IF(D256&lt;=1.5,"NA")))</f>
        <v>102.22841628075537</v>
      </c>
      <c r="U20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255.57104070188848</v>
      </c>
    </row>
    <row r="208" spans="1:21" x14ac:dyDescent="0.25">
      <c r="A208" t="str">
        <f>Table1422[[#This Row],[Community]]</f>
        <v xml:space="preserve">Nabesna  </v>
      </c>
      <c r="C208" s="126">
        <f>Table1422[[#This Row],[IQ1_Average]]</f>
        <v>75219</v>
      </c>
      <c r="D208" s="126">
        <f>Table1422[[#This Row],[IQ2_Average]]</f>
        <v>77000</v>
      </c>
      <c r="E208" s="126">
        <f>Table1422[[#This Row],[IQ3_Average]]</f>
        <v>121864</v>
      </c>
      <c r="F208" s="128">
        <f>Table1422[[#This Row],[SNAP_Average]]</f>
        <v>0</v>
      </c>
      <c r="G208" s="127">
        <f>Table1422[[#This Row],[Poverty_Average]]</f>
        <v>0</v>
      </c>
      <c r="H208" s="127">
        <f>Table1422[[#This Row],[Full Time Employment_Average]]</f>
        <v>0.21299999999999999</v>
      </c>
      <c r="I208">
        <f>'Update Information Here'!AL212</f>
        <v>0</v>
      </c>
      <c r="J208">
        <f t="shared" si="3"/>
        <v>0</v>
      </c>
      <c r="K208" s="131">
        <f>Table2[[#This Row],[Annual Fees]]/Table2[[#This Row],[IQ1_Average]]</f>
        <v>0</v>
      </c>
      <c r="L208" s="131">
        <f>Table2[[#This Row],[Annual Fees]]/Table2[[#This Row],[IQ2_Average]]</f>
        <v>0</v>
      </c>
      <c r="M208" s="131">
        <f>Table2[[#This Row],[Annual Fees]]/Table2[[#This Row],[IQ3_Average]]</f>
        <v>0</v>
      </c>
      <c r="N208" s="133">
        <f>AVERAGE(Table2[[#This Row],[RI_IQ1]:[RI_IQ3]])</f>
        <v>0</v>
      </c>
      <c r="O208">
        <f>IF(Table2[[#This Row],[SNAP_Average]]&gt;20%,1, IF(Table2[[#This Row],[SNAP_Average]]&lt;11%, 3, 2))</f>
        <v>3</v>
      </c>
      <c r="P208">
        <f>IF(Table2[[#This Row],[Poverty_Average]]&gt;20%,1, IF(Table2[[#This Row],[Poverty_Average]]&lt;10%, 3, 2))</f>
        <v>3</v>
      </c>
      <c r="Q208">
        <f>IF(Table2[[#This Row],[Full Time Employment_Average]]&lt;30%,1, IF(Table2[[#This Row],[Full Time Employment_Average]]&gt;50%, 3, 2))</f>
        <v>1</v>
      </c>
      <c r="R208" s="135">
        <f>AVERAGE(Table2[[#This Row],[FCI_SNAP]:[FCI_FullTimeEmployment]])</f>
        <v>2.3333333333333335</v>
      </c>
      <c r="S20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0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Row],[IQ2_Average]])*(3*0.02)/12,IF(D257&lt;=1.5,"NA")))</f>
        <v>144.98050589456182</v>
      </c>
      <c r="U20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362.45126473640465</v>
      </c>
    </row>
    <row r="209" spans="1:21" x14ac:dyDescent="0.25">
      <c r="A209" t="str">
        <f>Table1422[[#This Row],[Community]]</f>
        <v xml:space="preserve">Naknek  </v>
      </c>
      <c r="C209" s="126">
        <f>Table1422[[#This Row],[IQ1_Average]]</f>
        <v>40437.666666666664</v>
      </c>
      <c r="D209" s="126">
        <f>Table1422[[#This Row],[IQ2_Average]]</f>
        <v>63381</v>
      </c>
      <c r="E209" s="126">
        <f>Table1422[[#This Row],[IQ3_Average]]</f>
        <v>95411</v>
      </c>
      <c r="F209" s="128">
        <f>Table1422[[#This Row],[SNAP_Average]]</f>
        <v>3.3333333333333333E-2</v>
      </c>
      <c r="G209" s="127">
        <f>Table1422[[#This Row],[Poverty_Average]]</f>
        <v>3.1666666666666669E-2</v>
      </c>
      <c r="H209" s="127">
        <f>Table1422[[#This Row],[Full Time Employment_Average]]</f>
        <v>0.44800000000000001</v>
      </c>
      <c r="I209">
        <f>'Update Information Here'!AL213</f>
        <v>0</v>
      </c>
      <c r="J209">
        <f t="shared" si="3"/>
        <v>0</v>
      </c>
      <c r="K209" s="131">
        <f>Table2[[#This Row],[Annual Fees]]/Table2[[#This Row],[IQ1_Average]]</f>
        <v>0</v>
      </c>
      <c r="L209" s="131">
        <f>Table2[[#This Row],[Annual Fees]]/Table2[[#This Row],[IQ2_Average]]</f>
        <v>0</v>
      </c>
      <c r="M209" s="131">
        <f>Table2[[#This Row],[Annual Fees]]/Table2[[#This Row],[IQ3_Average]]</f>
        <v>0</v>
      </c>
      <c r="N209" s="133">
        <f>AVERAGE(Table2[[#This Row],[RI_IQ1]:[RI_IQ3]])</f>
        <v>0</v>
      </c>
      <c r="O209">
        <f>IF(Table2[[#This Row],[SNAP_Average]]&gt;20%,1, IF(Table2[[#This Row],[SNAP_Average]]&lt;11%, 3, 2))</f>
        <v>3</v>
      </c>
      <c r="P209">
        <f>IF(Table2[[#This Row],[Poverty_Average]]&gt;20%,1, IF(Table2[[#This Row],[Poverty_Average]]&lt;10%, 3, 2))</f>
        <v>3</v>
      </c>
      <c r="Q209">
        <f>IF(Table2[[#This Row],[Full Time Employment_Average]]&lt;30%,1, IF(Table2[[#This Row],[Full Time Employment_Average]]&gt;50%, 3, 2))</f>
        <v>2</v>
      </c>
      <c r="R209" s="135">
        <f>AVERAGE(Table2[[#This Row],[FCI_SNAP]:[FCI_FullTimeEmployment]])</f>
        <v>2.6666666666666665</v>
      </c>
      <c r="S20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0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Row],[IQ2_Average]])*(3*0.02)/12,IF(D258&lt;=1.5,"NA")))</f>
        <v>245.15577243013874</v>
      </c>
      <c r="U20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392.24923588822185</v>
      </c>
    </row>
    <row r="210" spans="1:21" x14ac:dyDescent="0.25">
      <c r="A210" t="str">
        <f>Table1422[[#This Row],[Community]]</f>
        <v xml:space="preserve">Nanwalek  </v>
      </c>
      <c r="C210" s="126">
        <f>Table1422[[#This Row],[IQ1_Average]]</f>
        <v>26587.5</v>
      </c>
      <c r="D210" s="126">
        <f>Table1422[[#This Row],[IQ2_Average]]</f>
        <v>39201</v>
      </c>
      <c r="E210" s="126">
        <f>Table1422[[#This Row],[IQ3_Average]]</f>
        <v>58156.25</v>
      </c>
      <c r="F210" s="128">
        <f>Table1422[[#This Row],[SNAP_Average]]</f>
        <v>0.39800000000000002</v>
      </c>
      <c r="G210" s="127">
        <f>Table1422[[#This Row],[Poverty_Average]]</f>
        <v>0.29949999999999999</v>
      </c>
      <c r="H210" s="127">
        <f>Table1422[[#This Row],[Full Time Employment_Average]]</f>
        <v>0.16425000000000001</v>
      </c>
      <c r="I210">
        <f>'Update Information Here'!AL214</f>
        <v>0</v>
      </c>
      <c r="J210">
        <f t="shared" si="3"/>
        <v>0</v>
      </c>
      <c r="K210" s="131">
        <f>Table2[[#This Row],[Annual Fees]]/Table2[[#This Row],[IQ1_Average]]</f>
        <v>0</v>
      </c>
      <c r="L210" s="131">
        <f>Table2[[#This Row],[Annual Fees]]/Table2[[#This Row],[IQ2_Average]]</f>
        <v>0</v>
      </c>
      <c r="M210" s="131">
        <f>Table2[[#This Row],[Annual Fees]]/Table2[[#This Row],[IQ3_Average]]</f>
        <v>0</v>
      </c>
      <c r="N210" s="133">
        <f>AVERAGE(Table2[[#This Row],[RI_IQ1]:[RI_IQ3]])</f>
        <v>0</v>
      </c>
      <c r="O210">
        <f>IF(Table2[[#This Row],[SNAP_Average]]&gt;20%,1, IF(Table2[[#This Row],[SNAP_Average]]&lt;11%, 3, 2))</f>
        <v>1</v>
      </c>
      <c r="P210">
        <f>IF(Table2[[#This Row],[Poverty_Average]]&gt;20%,1, IF(Table2[[#This Row],[Poverty_Average]]&lt;10%, 3, 2))</f>
        <v>1</v>
      </c>
      <c r="Q210">
        <f>IF(Table2[[#This Row],[Full Time Employment_Average]]&lt;30%,1, IF(Table2[[#This Row],[Full Time Employment_Average]]&gt;50%, 3, 2))</f>
        <v>1</v>
      </c>
      <c r="R210" s="135">
        <f>AVERAGE(Table2[[#This Row],[FCI_SNAP]:[FCI_FullTimeEmployment]])</f>
        <v>1</v>
      </c>
      <c r="S21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1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Row],[IQ2_Average]])*(3*0.02)/12,IF(D259&lt;=1.5,"NA")))</f>
        <v>0</v>
      </c>
      <c r="U21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62.253887532698002</v>
      </c>
    </row>
    <row r="211" spans="1:21" x14ac:dyDescent="0.25">
      <c r="A211" t="str">
        <f>Table1422[[#This Row],[Community]]</f>
        <v xml:space="preserve">Napakiak </v>
      </c>
      <c r="C211" s="126">
        <f>Table1422[[#This Row],[IQ1_Average]]</f>
        <v>14925</v>
      </c>
      <c r="D211" s="126">
        <f>Table1422[[#This Row],[IQ2_Average]]</f>
        <v>25013.25</v>
      </c>
      <c r="E211" s="126">
        <f>Table1422[[#This Row],[IQ3_Average]]</f>
        <v>36650</v>
      </c>
      <c r="F211" s="128">
        <f>Table1422[[#This Row],[SNAP_Average]]</f>
        <v>0.57250000000000001</v>
      </c>
      <c r="G211" s="127">
        <f>Table1422[[#This Row],[Poverty_Average]]</f>
        <v>0.43049999999999999</v>
      </c>
      <c r="H211" s="127">
        <f>Table1422[[#This Row],[Full Time Employment_Average]]</f>
        <v>0.2445</v>
      </c>
      <c r="I211">
        <f>'Update Information Here'!AL215</f>
        <v>0</v>
      </c>
      <c r="J211">
        <f t="shared" si="3"/>
        <v>0</v>
      </c>
      <c r="K211" s="131">
        <f>Table2[[#This Row],[Annual Fees]]/Table2[[#This Row],[IQ1_Average]]</f>
        <v>0</v>
      </c>
      <c r="L211" s="131">
        <f>Table2[[#This Row],[Annual Fees]]/Table2[[#This Row],[IQ2_Average]]</f>
        <v>0</v>
      </c>
      <c r="M211" s="131">
        <f>Table2[[#This Row],[Annual Fees]]/Table2[[#This Row],[IQ3_Average]]</f>
        <v>0</v>
      </c>
      <c r="N211" s="133">
        <f>AVERAGE(Table2[[#This Row],[RI_IQ1]:[RI_IQ3]])</f>
        <v>0</v>
      </c>
      <c r="O211">
        <f>IF(Table2[[#This Row],[SNAP_Average]]&gt;20%,1, IF(Table2[[#This Row],[SNAP_Average]]&lt;11%, 3, 2))</f>
        <v>1</v>
      </c>
      <c r="P211">
        <f>IF(Table2[[#This Row],[Poverty_Average]]&gt;20%,1, IF(Table2[[#This Row],[Poverty_Average]]&lt;10%, 3, 2))</f>
        <v>1</v>
      </c>
      <c r="Q211">
        <f>IF(Table2[[#This Row],[Full Time Employment_Average]]&lt;30%,1, IF(Table2[[#This Row],[Full Time Employment_Average]]&gt;50%, 3, 2))</f>
        <v>1</v>
      </c>
      <c r="R211" s="135">
        <f>AVERAGE(Table2[[#This Row],[FCI_SNAP]:[FCI_FullTimeEmployment]])</f>
        <v>1</v>
      </c>
      <c r="S21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11"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Row],[IQ2_Average]])*(3*0.02)/12,IF(D260&lt;=1.5,"NA")))</f>
        <v>0</v>
      </c>
      <c r="U21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37.239616169540547</v>
      </c>
    </row>
    <row r="212" spans="1:21" x14ac:dyDescent="0.25">
      <c r="A212" t="str">
        <f>Table1422[[#This Row],[Community]]</f>
        <v xml:space="preserve">Napaskiak </v>
      </c>
      <c r="C212" s="126">
        <f>Table1422[[#This Row],[IQ1_Average]]</f>
        <v>14550.75</v>
      </c>
      <c r="D212" s="126">
        <f>Table1422[[#This Row],[IQ2_Average]]</f>
        <v>25420.5</v>
      </c>
      <c r="E212" s="126">
        <f>Table1422[[#This Row],[IQ3_Average]]</f>
        <v>40083.25</v>
      </c>
      <c r="F212" s="128">
        <f>Table1422[[#This Row],[SNAP_Average]]</f>
        <v>0.53350000000000009</v>
      </c>
      <c r="G212" s="127">
        <f>Table1422[[#This Row],[Poverty_Average]]</f>
        <v>0.37250000000000005</v>
      </c>
      <c r="H212" s="127">
        <f>Table1422[[#This Row],[Full Time Employment_Average]]</f>
        <v>0.16149999999999998</v>
      </c>
      <c r="I212">
        <f>'Update Information Here'!AL216</f>
        <v>0</v>
      </c>
      <c r="J212">
        <f t="shared" si="3"/>
        <v>0</v>
      </c>
      <c r="K212" s="131">
        <f>Table2[[#This Row],[Annual Fees]]/Table2[[#This Row],[IQ1_Average]]</f>
        <v>0</v>
      </c>
      <c r="L212" s="131">
        <f>Table2[[#This Row],[Annual Fees]]/Table2[[#This Row],[IQ2_Average]]</f>
        <v>0</v>
      </c>
      <c r="M212" s="131">
        <f>Table2[[#This Row],[Annual Fees]]/Table2[[#This Row],[IQ3_Average]]</f>
        <v>0</v>
      </c>
      <c r="N212" s="133">
        <f>AVERAGE(Table2[[#This Row],[RI_IQ1]:[RI_IQ3]])</f>
        <v>0</v>
      </c>
      <c r="O212">
        <f>IF(Table2[[#This Row],[SNAP_Average]]&gt;20%,1, IF(Table2[[#This Row],[SNAP_Average]]&lt;11%, 3, 2))</f>
        <v>1</v>
      </c>
      <c r="P212">
        <f>IF(Table2[[#This Row],[Poverty_Average]]&gt;20%,1, IF(Table2[[#This Row],[Poverty_Average]]&lt;10%, 3, 2))</f>
        <v>1</v>
      </c>
      <c r="Q212">
        <f>IF(Table2[[#This Row],[Full Time Employment_Average]]&lt;30%,1, IF(Table2[[#This Row],[Full Time Employment_Average]]&gt;50%, 3, 2))</f>
        <v>1</v>
      </c>
      <c r="R212" s="135">
        <f>AVERAGE(Table2[[#This Row],[FCI_SNAP]:[FCI_FullTimeEmployment]])</f>
        <v>1</v>
      </c>
      <c r="S21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12"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Row],[IQ2_Average]])*(3*0.02)/12,IF(D261&lt;=1.5,"NA")))</f>
        <v>0</v>
      </c>
      <c r="U21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37.590766873856161</v>
      </c>
    </row>
    <row r="213" spans="1:21" x14ac:dyDescent="0.25">
      <c r="A213" t="str">
        <f>Table1422[[#This Row],[Community]]</f>
        <v xml:space="preserve">Naukati Bay  </v>
      </c>
      <c r="C213" s="126">
        <f>Table1422[[#This Row],[IQ1_Average]]</f>
        <v>9377.3333333333339</v>
      </c>
      <c r="D213" s="126">
        <f>Table1422[[#This Row],[IQ2_Average]]</f>
        <v>16718</v>
      </c>
      <c r="E213" s="126">
        <f>Table1422[[#This Row],[IQ3_Average]]</f>
        <v>47000</v>
      </c>
      <c r="F213" s="128">
        <f>Table1422[[#This Row],[SNAP_Average]]</f>
        <v>0.24075000000000002</v>
      </c>
      <c r="G213" s="127">
        <f>Table1422[[#This Row],[Poverty_Average]]</f>
        <v>0.40200000000000002</v>
      </c>
      <c r="H213" s="127">
        <f>Table1422[[#This Row],[Full Time Employment_Average]]</f>
        <v>0.28525</v>
      </c>
      <c r="I213">
        <f>'Update Information Here'!AL217</f>
        <v>93.75</v>
      </c>
      <c r="J213">
        <f t="shared" si="3"/>
        <v>1125</v>
      </c>
      <c r="K213" s="131">
        <f>Table2[[#This Row],[Annual Fees]]/Table2[[#This Row],[IQ1_Average]]</f>
        <v>0.11997014076496515</v>
      </c>
      <c r="L213" s="131">
        <f>Table2[[#This Row],[Annual Fees]]/Table2[[#This Row],[IQ2_Average]]</f>
        <v>6.729273836583323E-2</v>
      </c>
      <c r="M213" s="131">
        <f>Table2[[#This Row],[Annual Fees]]/Table2[[#This Row],[IQ3_Average]]</f>
        <v>2.3936170212765957E-2</v>
      </c>
      <c r="N213" s="133">
        <f>AVERAGE(Table2[[#This Row],[RI_IQ1]:[RI_IQ3]])</f>
        <v>7.0399683114521439E-2</v>
      </c>
      <c r="O213">
        <f>IF(Table2[[#This Row],[SNAP_Average]]&gt;20%,1, IF(Table2[[#This Row],[SNAP_Average]]&lt;11%, 3, 2))</f>
        <v>1</v>
      </c>
      <c r="P213">
        <f>IF(Table2[[#This Row],[Poverty_Average]]&gt;20%,1, IF(Table2[[#This Row],[Poverty_Average]]&lt;10%, 3, 2))</f>
        <v>1</v>
      </c>
      <c r="Q213">
        <f>IF(Table2[[#This Row],[Full Time Employment_Average]]&lt;30%,1, IF(Table2[[#This Row],[Full Time Employment_Average]]&gt;50%, 3, 2))</f>
        <v>1</v>
      </c>
      <c r="R213" s="135">
        <f>AVERAGE(Table2[[#This Row],[FCI_SNAP]:[FCI_FullTimeEmployment]])</f>
        <v>1</v>
      </c>
      <c r="S21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1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Row],[IQ2_Average]])*(3*0.02)/12,IF(D262&lt;=1.5,"NA")))</f>
        <v>0</v>
      </c>
      <c r="U21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26.633642611002614</v>
      </c>
    </row>
    <row r="214" spans="1:21" x14ac:dyDescent="0.25">
      <c r="A214" t="str">
        <f>Table1422[[#This Row],[Community]]</f>
        <v xml:space="preserve">Nelchina  </v>
      </c>
      <c r="C214" s="126">
        <f>Table1422[[#This Row],[IQ1_Average]]</f>
        <v>30099</v>
      </c>
      <c r="D214" s="126">
        <f>Table1422[[#This Row],[IQ2_Average]]</f>
        <v>39623</v>
      </c>
      <c r="E214" s="126">
        <f>Table1422[[#This Row],[IQ3_Average]]</f>
        <v>47714.5</v>
      </c>
      <c r="F214" s="128">
        <f>Table1422[[#This Row],[SNAP_Average]]</f>
        <v>3.925E-2</v>
      </c>
      <c r="G214" s="127">
        <f>Table1422[[#This Row],[Poverty_Average]]</f>
        <v>0.318</v>
      </c>
      <c r="H214" s="127">
        <f>Table1422[[#This Row],[Full Time Employment_Average]]</f>
        <v>0.36100000000000004</v>
      </c>
      <c r="I214">
        <f>'Update Information Here'!AL218</f>
        <v>175</v>
      </c>
      <c r="J214">
        <f t="shared" si="3"/>
        <v>2100</v>
      </c>
      <c r="K214" s="131">
        <f>Table2[[#This Row],[Annual Fees]]/Table2[[#This Row],[IQ1_Average]]</f>
        <v>6.9769759792684141E-2</v>
      </c>
      <c r="L214" s="131">
        <f>Table2[[#This Row],[Annual Fees]]/Table2[[#This Row],[IQ2_Average]]</f>
        <v>5.2999520480528986E-2</v>
      </c>
      <c r="M214" s="131">
        <f>Table2[[#This Row],[Annual Fees]]/Table2[[#This Row],[IQ3_Average]]</f>
        <v>4.4011778390216812E-2</v>
      </c>
      <c r="N214" s="133">
        <f>AVERAGE(Table2[[#This Row],[RI_IQ1]:[RI_IQ3]])</f>
        <v>5.5593686221143308E-2</v>
      </c>
      <c r="O214">
        <f>IF(Table2[[#This Row],[SNAP_Average]]&gt;20%,1, IF(Table2[[#This Row],[SNAP_Average]]&lt;11%, 3, 2))</f>
        <v>3</v>
      </c>
      <c r="P214">
        <f>IF(Table2[[#This Row],[Poverty_Average]]&gt;20%,1, IF(Table2[[#This Row],[Poverty_Average]]&lt;10%, 3, 2))</f>
        <v>1</v>
      </c>
      <c r="Q214">
        <f>IF(Table2[[#This Row],[Full Time Employment_Average]]&lt;30%,1, IF(Table2[[#This Row],[Full Time Employment_Average]]&gt;50%, 3, 2))</f>
        <v>2</v>
      </c>
      <c r="R214" s="135">
        <f>AVERAGE(Table2[[#This Row],[FCI_SNAP]:[FCI_FullTimeEmployment]])</f>
        <v>2</v>
      </c>
      <c r="S21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1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Row],[IQ2_Average]])*(3*0.02)/12,IF(D263&lt;=1.5,"NA")))</f>
        <v>62.956789482847512</v>
      </c>
      <c r="U21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157.39197370711881</v>
      </c>
    </row>
    <row r="215" spans="1:21" x14ac:dyDescent="0.25">
      <c r="A215" t="str">
        <f>Table1422[[#This Row],[Community]]</f>
        <v xml:space="preserve">Nelson Lagoon  </v>
      </c>
      <c r="B215" t="s">
        <v>497</v>
      </c>
      <c r="C215" s="126">
        <f>Table1422[[#This Row],[IQ1_Average]]</f>
        <v>30387</v>
      </c>
      <c r="D215" s="126">
        <f>Table1422[[#This Row],[IQ2_Average]]</f>
        <v>57515.666666666664</v>
      </c>
      <c r="E215" s="126">
        <f>Table1422[[#This Row],[IQ3_Average]]</f>
        <v>72580.25</v>
      </c>
      <c r="F215" s="128">
        <f>Table1422[[#This Row],[SNAP_Average]]</f>
        <v>0.11175</v>
      </c>
      <c r="G215" s="127">
        <f>Table1422[[#This Row],[Poverty_Average]]</f>
        <v>9.6250000000000002E-2</v>
      </c>
      <c r="H215" s="127">
        <f>Table1422[[#This Row],[Full Time Employment_Average]]</f>
        <v>0.47575000000000001</v>
      </c>
      <c r="I215">
        <f>'Update Information Here'!AL219</f>
        <v>0</v>
      </c>
      <c r="J215">
        <f t="shared" si="3"/>
        <v>0</v>
      </c>
      <c r="K215" s="131">
        <f>Table2[[#This Row],[Annual Fees]]/Table2[[#This Row],[IQ1_Average]]</f>
        <v>0</v>
      </c>
      <c r="L215" s="131">
        <f>Table2[[#This Row],[Annual Fees]]/Table2[[#This Row],[IQ2_Average]]</f>
        <v>0</v>
      </c>
      <c r="M215" s="131">
        <f>Table2[[#This Row],[Annual Fees]]/Table2[[#This Row],[IQ3_Average]]</f>
        <v>0</v>
      </c>
      <c r="N215" s="133">
        <f>AVERAGE(Table2[[#This Row],[RI_IQ1]:[RI_IQ3]])</f>
        <v>0</v>
      </c>
      <c r="O215">
        <f>IF(Table2[[#This Row],[SNAP_Average]]&gt;20%,1, IF(Table2[[#This Row],[SNAP_Average]]&lt;11%, 3, 2))</f>
        <v>2</v>
      </c>
      <c r="P215">
        <f>IF(Table2[[#This Row],[Poverty_Average]]&gt;20%,1, IF(Table2[[#This Row],[Poverty_Average]]&lt;10%, 3, 2))</f>
        <v>3</v>
      </c>
      <c r="Q215">
        <f>IF(Table2[[#This Row],[Full Time Employment_Average]]&lt;30%,1, IF(Table2[[#This Row],[Full Time Employment_Average]]&gt;50%, 3, 2))</f>
        <v>2</v>
      </c>
      <c r="R215" s="135">
        <f>AVERAGE(Table2[[#This Row],[FCI_SNAP]:[FCI_FullTimeEmployment]])</f>
        <v>2.3333333333333335</v>
      </c>
      <c r="S21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1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Row],[IQ2_Average]])*(3*0.02)/12,IF(D264&lt;=1.5,"NA")))</f>
        <v>78.035710543681759</v>
      </c>
      <c r="U21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195.08927635920443</v>
      </c>
    </row>
    <row r="216" spans="1:21" x14ac:dyDescent="0.25">
      <c r="A216" t="str">
        <f>Table1422[[#This Row],[Community]]</f>
        <v xml:space="preserve">Nenana </v>
      </c>
      <c r="C216" s="126">
        <f>Table1422[[#This Row],[IQ1_Average]]</f>
        <v>20221</v>
      </c>
      <c r="D216" s="126">
        <f>Table1422[[#This Row],[IQ2_Average]]</f>
        <v>40520.75</v>
      </c>
      <c r="E216" s="126">
        <f>Table1422[[#This Row],[IQ3_Average]]</f>
        <v>65824.25</v>
      </c>
      <c r="F216" s="128">
        <f>Table1422[[#This Row],[SNAP_Average]]</f>
        <v>0.21925</v>
      </c>
      <c r="G216" s="127">
        <f>Table1422[[#This Row],[Poverty_Average]]</f>
        <v>0.11275</v>
      </c>
      <c r="H216" s="127">
        <f>Table1422[[#This Row],[Full Time Employment_Average]]</f>
        <v>0.49525000000000002</v>
      </c>
      <c r="I216">
        <f>'Update Information Here'!AL220</f>
        <v>0</v>
      </c>
      <c r="J216">
        <f t="shared" si="3"/>
        <v>0</v>
      </c>
      <c r="K216" s="131">
        <f>Table2[[#This Row],[Annual Fees]]/Table2[[#This Row],[IQ1_Average]]</f>
        <v>0</v>
      </c>
      <c r="L216" s="131">
        <f>Table2[[#This Row],[Annual Fees]]/Table2[[#This Row],[IQ2_Average]]</f>
        <v>0</v>
      </c>
      <c r="M216" s="131">
        <f>Table2[[#This Row],[Annual Fees]]/Table2[[#This Row],[IQ3_Average]]</f>
        <v>0</v>
      </c>
      <c r="N216" s="133">
        <f>AVERAGE(Table2[[#This Row],[RI_IQ1]:[RI_IQ3]])</f>
        <v>0</v>
      </c>
      <c r="O216">
        <f>IF(Table2[[#This Row],[SNAP_Average]]&gt;20%,1, IF(Table2[[#This Row],[SNAP_Average]]&lt;11%, 3, 2))</f>
        <v>1</v>
      </c>
      <c r="P216">
        <f>IF(Table2[[#This Row],[Poverty_Average]]&gt;20%,1, IF(Table2[[#This Row],[Poverty_Average]]&lt;10%, 3, 2))</f>
        <v>2</v>
      </c>
      <c r="Q216">
        <f>IF(Table2[[#This Row],[Full Time Employment_Average]]&lt;30%,1, IF(Table2[[#This Row],[Full Time Employment_Average]]&gt;50%, 3, 2))</f>
        <v>2</v>
      </c>
      <c r="R216" s="135">
        <f>AVERAGE(Table2[[#This Row],[FCI_SNAP]:[FCI_FullTimeEmployment]])</f>
        <v>1.6666666666666667</v>
      </c>
      <c r="S21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1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Row],[IQ2_Average]])*(3*0.02)/12,IF(D265&lt;=1.5,"NA")))</f>
        <v>55.975858425069333</v>
      </c>
      <c r="U21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139.93964606267335</v>
      </c>
    </row>
    <row r="217" spans="1:21" x14ac:dyDescent="0.25">
      <c r="A217" t="str">
        <f>Table1422[[#This Row],[Community]]</f>
        <v xml:space="preserve">New Stuyahok </v>
      </c>
      <c r="C217" s="126">
        <f>Table1422[[#This Row],[IQ1_Average]]</f>
        <v>20444.25</v>
      </c>
      <c r="D217" s="126">
        <f>Table1422[[#This Row],[IQ2_Average]]</f>
        <v>32340.75</v>
      </c>
      <c r="E217" s="126">
        <f>Table1422[[#This Row],[IQ3_Average]]</f>
        <v>52607.25</v>
      </c>
      <c r="F217" s="128">
        <f>Table1422[[#This Row],[SNAP_Average]]</f>
        <v>0.48925000000000002</v>
      </c>
      <c r="G217" s="127">
        <f>Table1422[[#This Row],[Poverty_Average]]</f>
        <v>0.25050000000000006</v>
      </c>
      <c r="H217" s="127">
        <f>Table1422[[#This Row],[Full Time Employment_Average]]</f>
        <v>0.14874999999999999</v>
      </c>
      <c r="I217">
        <f>'Update Information Here'!AL221</f>
        <v>0</v>
      </c>
      <c r="J217">
        <f t="shared" si="3"/>
        <v>0</v>
      </c>
      <c r="K217" s="131">
        <f>Table2[[#This Row],[Annual Fees]]/Table2[[#This Row],[IQ1_Average]]</f>
        <v>0</v>
      </c>
      <c r="L217" s="131">
        <f>Table2[[#This Row],[Annual Fees]]/Table2[[#This Row],[IQ2_Average]]</f>
        <v>0</v>
      </c>
      <c r="M217" s="131">
        <f>Table2[[#This Row],[Annual Fees]]/Table2[[#This Row],[IQ3_Average]]</f>
        <v>0</v>
      </c>
      <c r="N217" s="133">
        <f>AVERAGE(Table2[[#This Row],[RI_IQ1]:[RI_IQ3]])</f>
        <v>0</v>
      </c>
      <c r="O217">
        <f>IF(Table2[[#This Row],[SNAP_Average]]&gt;20%,1, IF(Table2[[#This Row],[SNAP_Average]]&lt;11%, 3, 2))</f>
        <v>1</v>
      </c>
      <c r="P217">
        <f>IF(Table2[[#This Row],[Poverty_Average]]&gt;20%,1, IF(Table2[[#This Row],[Poverty_Average]]&lt;10%, 3, 2))</f>
        <v>1</v>
      </c>
      <c r="Q217">
        <f>IF(Table2[[#This Row],[Full Time Employment_Average]]&lt;30%,1, IF(Table2[[#This Row],[Full Time Employment_Average]]&gt;50%, 3, 2))</f>
        <v>1</v>
      </c>
      <c r="R217" s="135">
        <f>AVERAGE(Table2[[#This Row],[FCI_SNAP]:[FCI_FullTimeEmployment]])</f>
        <v>1</v>
      </c>
      <c r="S21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17"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Row],[IQ2_Average]])*(3*0.02)/12,IF(D266&lt;=1.5,"NA")))</f>
        <v>0</v>
      </c>
      <c r="U21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50.585252192520528</v>
      </c>
    </row>
    <row r="218" spans="1:21" x14ac:dyDescent="0.25">
      <c r="A218" t="str">
        <f>Table1422[[#This Row],[Community]]</f>
        <v xml:space="preserve">Newhalen </v>
      </c>
      <c r="C218" s="126">
        <f>Table1422[[#This Row],[IQ1_Average]]</f>
        <v>19854.25</v>
      </c>
      <c r="D218" s="126">
        <f>Table1422[[#This Row],[IQ2_Average]]</f>
        <v>32948</v>
      </c>
      <c r="E218" s="126">
        <f>Table1422[[#This Row],[IQ3_Average]]</f>
        <v>48145.75</v>
      </c>
      <c r="F218" s="128">
        <f>Table1422[[#This Row],[SNAP_Average]]</f>
        <v>0.45849999999999996</v>
      </c>
      <c r="G218" s="127">
        <f>Table1422[[#This Row],[Poverty_Average]]</f>
        <v>0.23050000000000001</v>
      </c>
      <c r="H218" s="127">
        <f>Table1422[[#This Row],[Full Time Employment_Average]]</f>
        <v>0.26549999999999996</v>
      </c>
      <c r="I218">
        <f>'Update Information Here'!AL222</f>
        <v>80</v>
      </c>
      <c r="J218">
        <f t="shared" si="3"/>
        <v>960</v>
      </c>
      <c r="K218" s="131">
        <f>Table2[[#This Row],[Annual Fees]]/Table2[[#This Row],[IQ1_Average]]</f>
        <v>4.8352367880932293E-2</v>
      </c>
      <c r="L218" s="131">
        <f>Table2[[#This Row],[Annual Fees]]/Table2[[#This Row],[IQ2_Average]]</f>
        <v>2.9136821658370764E-2</v>
      </c>
      <c r="M218" s="131">
        <f>Table2[[#This Row],[Annual Fees]]/Table2[[#This Row],[IQ3_Average]]</f>
        <v>1.9939454676684856E-2</v>
      </c>
      <c r="N218" s="133">
        <f>AVERAGE(Table2[[#This Row],[RI_IQ1]:[RI_IQ3]])</f>
        <v>3.2476214738662641E-2</v>
      </c>
      <c r="O218">
        <f>IF(Table2[[#This Row],[SNAP_Average]]&gt;20%,1, IF(Table2[[#This Row],[SNAP_Average]]&lt;11%, 3, 2))</f>
        <v>1</v>
      </c>
      <c r="P218">
        <f>IF(Table2[[#This Row],[Poverty_Average]]&gt;20%,1, IF(Table2[[#This Row],[Poverty_Average]]&lt;10%, 3, 2))</f>
        <v>1</v>
      </c>
      <c r="Q218">
        <f>IF(Table2[[#This Row],[Full Time Employment_Average]]&lt;30%,1, IF(Table2[[#This Row],[Full Time Employment_Average]]&gt;50%, 3, 2))</f>
        <v>1</v>
      </c>
      <c r="R218" s="135">
        <f>AVERAGE(Table2[[#This Row],[FCI_SNAP]:[FCI_FullTimeEmployment]])</f>
        <v>1</v>
      </c>
      <c r="S21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18"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Row],[IQ2_Average]])*(3*0.02)/12,IF(D267&lt;=1.5,"NA")))</f>
        <v>0</v>
      </c>
      <c r="U21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49.266825363585696</v>
      </c>
    </row>
    <row r="219" spans="1:21" x14ac:dyDescent="0.25">
      <c r="A219" t="str">
        <f>Table1422[[#This Row],[Community]]</f>
        <v xml:space="preserve">Newtok  </v>
      </c>
      <c r="C219" s="126">
        <f>Table1422[[#This Row],[IQ1_Average]]</f>
        <v>15906.25</v>
      </c>
      <c r="D219" s="126">
        <f>Table1422[[#This Row],[IQ2_Average]]</f>
        <v>29604</v>
      </c>
      <c r="E219" s="126">
        <f>Table1422[[#This Row],[IQ3_Average]]</f>
        <v>50613.75</v>
      </c>
      <c r="F219" s="128">
        <f>Table1422[[#This Row],[SNAP_Average]]</f>
        <v>0.5202500000000001</v>
      </c>
      <c r="G219" s="127">
        <f>Table1422[[#This Row],[Poverty_Average]]</f>
        <v>0.36249999999999993</v>
      </c>
      <c r="H219" s="127">
        <f>Table1422[[#This Row],[Full Time Employment_Average]]</f>
        <v>0.14074999999999999</v>
      </c>
      <c r="I219">
        <f>'Update Information Here'!AL223</f>
        <v>0</v>
      </c>
      <c r="J219">
        <f t="shared" si="3"/>
        <v>0</v>
      </c>
      <c r="K219" s="131">
        <f>Table2[[#This Row],[Annual Fees]]/Table2[[#This Row],[IQ1_Average]]</f>
        <v>0</v>
      </c>
      <c r="L219" s="131">
        <f>Table2[[#This Row],[Annual Fees]]/Table2[[#This Row],[IQ2_Average]]</f>
        <v>0</v>
      </c>
      <c r="M219" s="131">
        <f>Table2[[#This Row],[Annual Fees]]/Table2[[#This Row],[IQ3_Average]]</f>
        <v>0</v>
      </c>
      <c r="N219" s="133">
        <f>AVERAGE(Table2[[#This Row],[RI_IQ1]:[RI_IQ3]])</f>
        <v>0</v>
      </c>
      <c r="O219">
        <f>IF(Table2[[#This Row],[SNAP_Average]]&gt;20%,1, IF(Table2[[#This Row],[SNAP_Average]]&lt;11%, 3, 2))</f>
        <v>1</v>
      </c>
      <c r="P219">
        <f>IF(Table2[[#This Row],[Poverty_Average]]&gt;20%,1, IF(Table2[[#This Row],[Poverty_Average]]&lt;10%, 3, 2))</f>
        <v>1</v>
      </c>
      <c r="Q219">
        <f>IF(Table2[[#This Row],[Full Time Employment_Average]]&lt;30%,1, IF(Table2[[#This Row],[Full Time Employment_Average]]&gt;50%, 3, 2))</f>
        <v>1</v>
      </c>
      <c r="R219" s="135">
        <f>AVERAGE(Table2[[#This Row],[FCI_SNAP]:[FCI_FullTimeEmployment]])</f>
        <v>1</v>
      </c>
      <c r="S21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1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Row],[IQ2_Average]])*(3*0.02)/12,IF(D268&lt;=1.5,"NA")))</f>
        <v>0</v>
      </c>
      <c r="U21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42.953457266867957</v>
      </c>
    </row>
    <row r="220" spans="1:21" x14ac:dyDescent="0.25">
      <c r="A220" t="str">
        <f>Table1422[[#This Row],[Community]]</f>
        <v xml:space="preserve">Nightmute </v>
      </c>
      <c r="C220" s="126">
        <f>Table1422[[#This Row],[IQ1_Average]]</f>
        <v>17718.75</v>
      </c>
      <c r="D220" s="126">
        <f>Table1422[[#This Row],[IQ2_Average]]</f>
        <v>34770.75</v>
      </c>
      <c r="E220" s="126">
        <f>Table1422[[#This Row],[IQ3_Average]]</f>
        <v>51656.25</v>
      </c>
      <c r="F220" s="128">
        <f>Table1422[[#This Row],[SNAP_Average]]</f>
        <v>0.442</v>
      </c>
      <c r="G220" s="127">
        <f>Table1422[[#This Row],[Poverty_Average]]</f>
        <v>0.33274999999999999</v>
      </c>
      <c r="H220" s="127">
        <f>Table1422[[#This Row],[Full Time Employment_Average]]</f>
        <v>0.26050000000000001</v>
      </c>
      <c r="I220">
        <f>'Update Information Here'!AL224</f>
        <v>0</v>
      </c>
      <c r="J220">
        <f t="shared" si="3"/>
        <v>0</v>
      </c>
      <c r="K220" s="131">
        <f>Table2[[#This Row],[Annual Fees]]/Table2[[#This Row],[IQ1_Average]]</f>
        <v>0</v>
      </c>
      <c r="L220" s="131">
        <f>Table2[[#This Row],[Annual Fees]]/Table2[[#This Row],[IQ2_Average]]</f>
        <v>0</v>
      </c>
      <c r="M220" s="131">
        <f>Table2[[#This Row],[Annual Fees]]/Table2[[#This Row],[IQ3_Average]]</f>
        <v>0</v>
      </c>
      <c r="N220" s="133">
        <f>AVERAGE(Table2[[#This Row],[RI_IQ1]:[RI_IQ3]])</f>
        <v>0</v>
      </c>
      <c r="O220">
        <f>IF(Table2[[#This Row],[SNAP_Average]]&gt;20%,1, IF(Table2[[#This Row],[SNAP_Average]]&lt;11%, 3, 2))</f>
        <v>1</v>
      </c>
      <c r="P220">
        <f>IF(Table2[[#This Row],[Poverty_Average]]&gt;20%,1, IF(Table2[[#This Row],[Poverty_Average]]&lt;10%, 3, 2))</f>
        <v>1</v>
      </c>
      <c r="Q220">
        <f>IF(Table2[[#This Row],[Full Time Employment_Average]]&lt;30%,1, IF(Table2[[#This Row],[Full Time Employment_Average]]&gt;50%, 3, 2))</f>
        <v>1</v>
      </c>
      <c r="R220" s="135">
        <f>AVERAGE(Table2[[#This Row],[FCI_SNAP]:[FCI_FullTimeEmployment]])</f>
        <v>1</v>
      </c>
      <c r="S22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2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Row],[IQ2_Average]])*(3*0.02)/12,IF(D269&lt;=1.5,"NA")))</f>
        <v>0</v>
      </c>
      <c r="U22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47.821292176079346</v>
      </c>
    </row>
    <row r="221" spans="1:21" x14ac:dyDescent="0.25">
      <c r="A221" t="str">
        <f>Table1422[[#This Row],[Community]]</f>
        <v xml:space="preserve">Nikiski  </v>
      </c>
      <c r="C221" s="126">
        <f>Table1422[[#This Row],[IQ1_Average]]</f>
        <v>25401.75</v>
      </c>
      <c r="D221" s="126">
        <f>Table1422[[#This Row],[IQ2_Average]]</f>
        <v>45798.25</v>
      </c>
      <c r="E221" s="126">
        <f>Table1422[[#This Row],[IQ3_Average]]</f>
        <v>71093.75</v>
      </c>
      <c r="F221" s="128">
        <f>Table1422[[#This Row],[SNAP_Average]]</f>
        <v>0.19499999999999998</v>
      </c>
      <c r="G221" s="127">
        <f>Table1422[[#This Row],[Poverty_Average]]</f>
        <v>0.16900000000000001</v>
      </c>
      <c r="H221" s="127">
        <f>Table1422[[#This Row],[Full Time Employment_Average]]</f>
        <v>0.40875</v>
      </c>
      <c r="I221">
        <f>'Update Information Here'!AL225</f>
        <v>0</v>
      </c>
      <c r="J221">
        <f t="shared" si="3"/>
        <v>0</v>
      </c>
      <c r="K221" s="131">
        <f>Table2[[#This Row],[Annual Fees]]/Table2[[#This Row],[IQ1_Average]]</f>
        <v>0</v>
      </c>
      <c r="L221" s="131">
        <f>Table2[[#This Row],[Annual Fees]]/Table2[[#This Row],[IQ2_Average]]</f>
        <v>0</v>
      </c>
      <c r="M221" s="131">
        <f>Table2[[#This Row],[Annual Fees]]/Table2[[#This Row],[IQ3_Average]]</f>
        <v>0</v>
      </c>
      <c r="N221" s="133">
        <f>AVERAGE(Table2[[#This Row],[RI_IQ1]:[RI_IQ3]])</f>
        <v>0</v>
      </c>
      <c r="O221">
        <f>IF(Table2[[#This Row],[SNAP_Average]]&gt;20%,1, IF(Table2[[#This Row],[SNAP_Average]]&lt;11%, 3, 2))</f>
        <v>2</v>
      </c>
      <c r="P221">
        <f>IF(Table2[[#This Row],[Poverty_Average]]&gt;20%,1, IF(Table2[[#This Row],[Poverty_Average]]&lt;10%, 3, 2))</f>
        <v>2</v>
      </c>
      <c r="Q221">
        <f>IF(Table2[[#This Row],[Full Time Employment_Average]]&lt;30%,1, IF(Table2[[#This Row],[Full Time Employment_Average]]&gt;50%, 3, 2))</f>
        <v>2</v>
      </c>
      <c r="R221" s="135">
        <f>AVERAGE(Table2[[#This Row],[FCI_SNAP]:[FCI_FullTimeEmployment]])</f>
        <v>2</v>
      </c>
      <c r="S22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2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Row],[IQ2_Average]])*(3*0.02)/12,IF(D270&lt;=1.5,"NA")))</f>
        <v>66.42911974317532</v>
      </c>
      <c r="U22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166.07279935793835</v>
      </c>
    </row>
    <row r="222" spans="1:21" x14ac:dyDescent="0.25">
      <c r="A222" t="str">
        <f>Table1422[[#This Row],[Community]]</f>
        <v xml:space="preserve">Nikolaevsk  </v>
      </c>
      <c r="C222" s="126">
        <f>Table1422[[#This Row],[IQ1_Average]]</f>
        <v>16406</v>
      </c>
      <c r="D222" s="126">
        <f>Table1422[[#This Row],[IQ2_Average]]</f>
        <v>30574.666666666668</v>
      </c>
      <c r="E222" s="126">
        <f>Table1422[[#This Row],[IQ3_Average]]</f>
        <v>51569.333333333336</v>
      </c>
      <c r="F222" s="128">
        <f>Table1422[[#This Row],[SNAP_Average]]</f>
        <v>0.16525000000000001</v>
      </c>
      <c r="G222" s="127">
        <f>Table1422[[#This Row],[Poverty_Average]]</f>
        <v>0.24025000000000002</v>
      </c>
      <c r="H222" s="127">
        <f>Table1422[[#This Row],[Full Time Employment_Average]]</f>
        <v>0.48149999999999998</v>
      </c>
      <c r="I222">
        <f>'Update Information Here'!AL226</f>
        <v>138</v>
      </c>
      <c r="J222">
        <f t="shared" si="3"/>
        <v>1656</v>
      </c>
      <c r="K222" s="131">
        <f>Table2[[#This Row],[Annual Fees]]/Table2[[#This Row],[IQ1_Average]]</f>
        <v>0.10093868097037668</v>
      </c>
      <c r="L222" s="131">
        <f>Table2[[#This Row],[Annual Fees]]/Table2[[#This Row],[IQ2_Average]]</f>
        <v>5.4162487462387159E-2</v>
      </c>
      <c r="M222" s="131">
        <f>Table2[[#This Row],[Annual Fees]]/Table2[[#This Row],[IQ3_Average]]</f>
        <v>3.2112107971145644E-2</v>
      </c>
      <c r="N222" s="133">
        <f>AVERAGE(Table2[[#This Row],[RI_IQ1]:[RI_IQ3]])</f>
        <v>6.2404425467969822E-2</v>
      </c>
      <c r="O222">
        <f>IF(Table2[[#This Row],[SNAP_Average]]&gt;20%,1, IF(Table2[[#This Row],[SNAP_Average]]&lt;11%, 3, 2))</f>
        <v>2</v>
      </c>
      <c r="P222">
        <f>IF(Table2[[#This Row],[Poverty_Average]]&gt;20%,1, IF(Table2[[#This Row],[Poverty_Average]]&lt;10%, 3, 2))</f>
        <v>1</v>
      </c>
      <c r="Q222">
        <f>IF(Table2[[#This Row],[Full Time Employment_Average]]&lt;30%,1, IF(Table2[[#This Row],[Full Time Employment_Average]]&gt;50%, 3, 2))</f>
        <v>2</v>
      </c>
      <c r="R222" s="135">
        <f>AVERAGE(Table2[[#This Row],[FCI_SNAP]:[FCI_FullTimeEmployment]])</f>
        <v>1.6666666666666667</v>
      </c>
      <c r="S22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2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Row],[IQ2_Average]])*(3*0.02)/12,IF(D271&lt;=1.5,"NA")))</f>
        <v>44.227632564562562</v>
      </c>
      <c r="U22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110.56908141140643</v>
      </c>
    </row>
    <row r="223" spans="1:21" x14ac:dyDescent="0.25">
      <c r="A223" t="str">
        <f>Table1422[[#This Row],[Community]]</f>
        <v xml:space="preserve">Nikolai </v>
      </c>
      <c r="C223" s="126">
        <f>Table1422[[#This Row],[IQ1_Average]]</f>
        <v>15541.666666666666</v>
      </c>
      <c r="D223" s="126">
        <f>Table1422[[#This Row],[IQ2_Average]]</f>
        <v>29485</v>
      </c>
      <c r="E223" s="126">
        <f>Table1422[[#This Row],[IQ3_Average]]</f>
        <v>44222.333333333336</v>
      </c>
      <c r="F223" s="128">
        <f>Table1422[[#This Row],[SNAP_Average]]</f>
        <v>0.34850000000000003</v>
      </c>
      <c r="G223" s="127">
        <f>Table1422[[#This Row],[Poverty_Average]]</f>
        <v>0.23949999999999999</v>
      </c>
      <c r="H223" s="127">
        <f>Table1422[[#This Row],[Full Time Employment_Average]]</f>
        <v>0.31924999999999998</v>
      </c>
      <c r="I223">
        <f>'Update Information Here'!AL227</f>
        <v>0</v>
      </c>
      <c r="J223">
        <f t="shared" si="3"/>
        <v>0</v>
      </c>
      <c r="K223" s="131">
        <f>Table2[[#This Row],[Annual Fees]]/Table2[[#This Row],[IQ1_Average]]</f>
        <v>0</v>
      </c>
      <c r="L223" s="131">
        <f>Table2[[#This Row],[Annual Fees]]/Table2[[#This Row],[IQ2_Average]]</f>
        <v>0</v>
      </c>
      <c r="M223" s="131">
        <f>Table2[[#This Row],[Annual Fees]]/Table2[[#This Row],[IQ3_Average]]</f>
        <v>0</v>
      </c>
      <c r="N223" s="133">
        <f>AVERAGE(Table2[[#This Row],[RI_IQ1]:[RI_IQ3]])</f>
        <v>0</v>
      </c>
      <c r="O223">
        <f>IF(Table2[[#This Row],[SNAP_Average]]&gt;20%,1, IF(Table2[[#This Row],[SNAP_Average]]&lt;11%, 3, 2))</f>
        <v>1</v>
      </c>
      <c r="P223">
        <f>IF(Table2[[#This Row],[Poverty_Average]]&gt;20%,1, IF(Table2[[#This Row],[Poverty_Average]]&lt;10%, 3, 2))</f>
        <v>1</v>
      </c>
      <c r="Q223">
        <f>IF(Table2[[#This Row],[Full Time Employment_Average]]&lt;30%,1, IF(Table2[[#This Row],[Full Time Employment_Average]]&gt;50%, 3, 2))</f>
        <v>2</v>
      </c>
      <c r="R223" s="135">
        <f>AVERAGE(Table2[[#This Row],[FCI_SNAP]:[FCI_FullTimeEmployment]])</f>
        <v>1.3333333333333333</v>
      </c>
      <c r="S22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2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Row],[IQ2_Average]])*(3*0.02)/12,IF(D272&lt;=1.5,"NA")))</f>
        <v>0</v>
      </c>
      <c r="U22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41.366168229180069</v>
      </c>
    </row>
    <row r="224" spans="1:21" x14ac:dyDescent="0.25">
      <c r="A224" t="str">
        <f>Table1422[[#This Row],[Community]]</f>
        <v xml:space="preserve">Nikolski  </v>
      </c>
      <c r="C224" s="126">
        <f>Table1422[[#This Row],[IQ1_Average]]</f>
        <v>16708.333333333332</v>
      </c>
      <c r="D224" s="126">
        <f>Table1422[[#This Row],[IQ2_Average]]</f>
        <v>32250</v>
      </c>
      <c r="E224" s="126">
        <f>Table1422[[#This Row],[IQ3_Average]]</f>
        <v>41500</v>
      </c>
      <c r="F224" s="128">
        <f>Table1422[[#This Row],[SNAP_Average]]</f>
        <v>0.1245</v>
      </c>
      <c r="G224" s="127">
        <f>Table1422[[#This Row],[Poverty_Average]]</f>
        <v>0.2515</v>
      </c>
      <c r="H224" s="127">
        <f>Table1422[[#This Row],[Full Time Employment_Average]]</f>
        <v>0.216</v>
      </c>
      <c r="I224">
        <f>'Update Information Here'!AL228</f>
        <v>59</v>
      </c>
      <c r="J224">
        <f t="shared" si="3"/>
        <v>708</v>
      </c>
      <c r="K224" s="131">
        <f>Table2[[#This Row],[Annual Fees]]/Table2[[#This Row],[IQ1_Average]]</f>
        <v>4.2374064837905241E-2</v>
      </c>
      <c r="L224" s="131">
        <f>Table2[[#This Row],[Annual Fees]]/Table2[[#This Row],[IQ2_Average]]</f>
        <v>2.1953488372093023E-2</v>
      </c>
      <c r="M224" s="131">
        <f>Table2[[#This Row],[Annual Fees]]/Table2[[#This Row],[IQ3_Average]]</f>
        <v>1.7060240963855423E-2</v>
      </c>
      <c r="N224" s="133">
        <f>AVERAGE(Table2[[#This Row],[RI_IQ1]:[RI_IQ3]])</f>
        <v>2.7129264724617897E-2</v>
      </c>
      <c r="O224">
        <f>IF(Table2[[#This Row],[SNAP_Average]]&gt;20%,1, IF(Table2[[#This Row],[SNAP_Average]]&lt;11%, 3, 2))</f>
        <v>2</v>
      </c>
      <c r="P224">
        <f>IF(Table2[[#This Row],[Poverty_Average]]&gt;20%,1, IF(Table2[[#This Row],[Poverty_Average]]&lt;10%, 3, 2))</f>
        <v>1</v>
      </c>
      <c r="Q224">
        <f>IF(Table2[[#This Row],[Full Time Employment_Average]]&lt;30%,1, IF(Table2[[#This Row],[Full Time Employment_Average]]&gt;50%, 3, 2))</f>
        <v>1</v>
      </c>
      <c r="R224" s="135">
        <f>AVERAGE(Table2[[#This Row],[FCI_SNAP]:[FCI_FullTimeEmployment]])</f>
        <v>1.3333333333333333</v>
      </c>
      <c r="S22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24"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Row],[IQ2_Average]])*(3*0.02)/12,IF(D273&lt;=1.5,"NA")))</f>
        <v>0</v>
      </c>
      <c r="U22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43.495465578513574</v>
      </c>
    </row>
    <row r="225" spans="1:21" x14ac:dyDescent="0.25">
      <c r="A225" t="str">
        <f>Table1422[[#This Row],[Community]]</f>
        <v xml:space="preserve">Ninilchik  </v>
      </c>
      <c r="C225" s="126">
        <f>Table1422[[#This Row],[IQ1_Average]]</f>
        <v>20149.25</v>
      </c>
      <c r="D225" s="126">
        <f>Table1422[[#This Row],[IQ2_Average]]</f>
        <v>35618</v>
      </c>
      <c r="E225" s="126">
        <f>Table1422[[#This Row],[IQ3_Average]]</f>
        <v>59015.5</v>
      </c>
      <c r="F225" s="128">
        <f>Table1422[[#This Row],[SNAP_Average]]</f>
        <v>4.5249999999999999E-2</v>
      </c>
      <c r="G225" s="127">
        <f>Table1422[[#This Row],[Poverty_Average]]</f>
        <v>0.125</v>
      </c>
      <c r="H225" s="127">
        <f>Table1422[[#This Row],[Full Time Employment_Average]]</f>
        <v>0.42449999999999999</v>
      </c>
      <c r="I225">
        <f>'Update Information Here'!AL229</f>
        <v>53.55</v>
      </c>
      <c r="J225">
        <f t="shared" si="3"/>
        <v>642.59999999999991</v>
      </c>
      <c r="K225" s="131">
        <f>Table2[[#This Row],[Annual Fees]]/Table2[[#This Row],[IQ1_Average]]</f>
        <v>3.1892005905927015E-2</v>
      </c>
      <c r="L225" s="131">
        <f>Table2[[#This Row],[Annual Fees]]/Table2[[#This Row],[IQ2_Average]]</f>
        <v>1.8041439721489132E-2</v>
      </c>
      <c r="M225" s="131">
        <f>Table2[[#This Row],[Annual Fees]]/Table2[[#This Row],[IQ3_Average]]</f>
        <v>1.0888664842287194E-2</v>
      </c>
      <c r="N225" s="133">
        <f>AVERAGE(Table2[[#This Row],[RI_IQ1]:[RI_IQ3]])</f>
        <v>2.0274036823234448E-2</v>
      </c>
      <c r="O225">
        <f>IF(Table2[[#This Row],[SNAP_Average]]&gt;20%,1, IF(Table2[[#This Row],[SNAP_Average]]&lt;11%, 3, 2))</f>
        <v>3</v>
      </c>
      <c r="P225">
        <f>IF(Table2[[#This Row],[Poverty_Average]]&gt;20%,1, IF(Table2[[#This Row],[Poverty_Average]]&lt;10%, 3, 2))</f>
        <v>2</v>
      </c>
      <c r="Q225">
        <f>IF(Table2[[#This Row],[Full Time Employment_Average]]&lt;30%,1, IF(Table2[[#This Row],[Full Time Employment_Average]]&gt;50%, 3, 2))</f>
        <v>2</v>
      </c>
      <c r="R225" s="135">
        <f>AVERAGE(Table2[[#This Row],[FCI_SNAP]:[FCI_FullTimeEmployment]])</f>
        <v>2.3333333333333335</v>
      </c>
      <c r="S22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2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Row],[IQ2_Average]])*(3*0.02)/12,IF(D274&lt;=1.5,"NA")))</f>
        <v>52.826184017413482</v>
      </c>
      <c r="U22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132.0654600435337</v>
      </c>
    </row>
    <row r="226" spans="1:21" x14ac:dyDescent="0.25">
      <c r="A226" t="str">
        <f>Table1422[[#This Row],[Community]]</f>
        <v xml:space="preserve">Noatak  </v>
      </c>
      <c r="C226" s="126">
        <f>Table1422[[#This Row],[IQ1_Average]]</f>
        <v>22484.75</v>
      </c>
      <c r="D226" s="126">
        <f>Table1422[[#This Row],[IQ2_Average]]</f>
        <v>40381.25</v>
      </c>
      <c r="E226" s="126">
        <f>Table1422[[#This Row],[IQ3_Average]]</f>
        <v>62343.75</v>
      </c>
      <c r="F226" s="128">
        <f>Table1422[[#This Row],[SNAP_Average]]</f>
        <v>0.40625</v>
      </c>
      <c r="G226" s="127">
        <f>Table1422[[#This Row],[Poverty_Average]]</f>
        <v>0.19275</v>
      </c>
      <c r="H226" s="127">
        <f>Table1422[[#This Row],[Full Time Employment_Average]]</f>
        <v>0.35950000000000004</v>
      </c>
      <c r="I226">
        <f>'Update Information Here'!AL230</f>
        <v>0</v>
      </c>
      <c r="J226">
        <f t="shared" si="3"/>
        <v>0</v>
      </c>
      <c r="K226" s="131">
        <f>Table2[[#This Row],[Annual Fees]]/Table2[[#This Row],[IQ1_Average]]</f>
        <v>0</v>
      </c>
      <c r="L226" s="131">
        <f>Table2[[#This Row],[Annual Fees]]/Table2[[#This Row],[IQ2_Average]]</f>
        <v>0</v>
      </c>
      <c r="M226" s="131">
        <f>Table2[[#This Row],[Annual Fees]]/Table2[[#This Row],[IQ3_Average]]</f>
        <v>0</v>
      </c>
      <c r="N226" s="133">
        <f>AVERAGE(Table2[[#This Row],[RI_IQ1]:[RI_IQ3]])</f>
        <v>0</v>
      </c>
      <c r="O226">
        <f>IF(Table2[[#This Row],[SNAP_Average]]&gt;20%,1, IF(Table2[[#This Row],[SNAP_Average]]&lt;11%, 3, 2))</f>
        <v>1</v>
      </c>
      <c r="P226">
        <f>IF(Table2[[#This Row],[Poverty_Average]]&gt;20%,1, IF(Table2[[#This Row],[Poverty_Average]]&lt;10%, 3, 2))</f>
        <v>2</v>
      </c>
      <c r="Q226">
        <f>IF(Table2[[#This Row],[Full Time Employment_Average]]&lt;30%,1, IF(Table2[[#This Row],[Full Time Employment_Average]]&gt;50%, 3, 2))</f>
        <v>2</v>
      </c>
      <c r="R226" s="135">
        <f>AVERAGE(Table2[[#This Row],[FCI_SNAP]:[FCI_FullTimeEmployment]])</f>
        <v>1.6666666666666667</v>
      </c>
      <c r="S22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2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Row],[IQ2_Average]])*(3*0.02)/12,IF(D275&lt;=1.5,"NA")))</f>
        <v>58.631317323540124</v>
      </c>
      <c r="U22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146.57829330885033</v>
      </c>
    </row>
    <row r="227" spans="1:21" x14ac:dyDescent="0.25">
      <c r="A227" t="str">
        <f>Table1422[[#This Row],[Community]]</f>
        <v xml:space="preserve">Nome </v>
      </c>
      <c r="C227" s="126">
        <f>Table1422[[#This Row],[IQ1_Average]]</f>
        <v>32194.75</v>
      </c>
      <c r="D227" s="126">
        <f>Table1422[[#This Row],[IQ2_Average]]</f>
        <v>54521.5</v>
      </c>
      <c r="E227" s="126">
        <f>Table1422[[#This Row],[IQ3_Average]]</f>
        <v>84160.5</v>
      </c>
      <c r="F227" s="128">
        <f>Table1422[[#This Row],[SNAP_Average]]</f>
        <v>0.21725</v>
      </c>
      <c r="G227" s="127">
        <f>Table1422[[#This Row],[Poverty_Average]]</f>
        <v>0.1205</v>
      </c>
      <c r="H227" s="127">
        <f>Table1422[[#This Row],[Full Time Employment_Average]]</f>
        <v>0.57433333333333325</v>
      </c>
      <c r="I227">
        <f>'Update Information Here'!AL231</f>
        <v>0</v>
      </c>
      <c r="J227">
        <f t="shared" si="3"/>
        <v>0</v>
      </c>
      <c r="K227" s="131">
        <f>Table2[[#This Row],[Annual Fees]]/Table2[[#This Row],[IQ1_Average]]</f>
        <v>0</v>
      </c>
      <c r="L227" s="131">
        <f>Table2[[#This Row],[Annual Fees]]/Table2[[#This Row],[IQ2_Average]]</f>
        <v>0</v>
      </c>
      <c r="M227" s="131">
        <f>Table2[[#This Row],[Annual Fees]]/Table2[[#This Row],[IQ3_Average]]</f>
        <v>0</v>
      </c>
      <c r="N227" s="133">
        <f>AVERAGE(Table2[[#This Row],[RI_IQ1]:[RI_IQ3]])</f>
        <v>0</v>
      </c>
      <c r="O227">
        <f>IF(Table2[[#This Row],[SNAP_Average]]&gt;20%,1, IF(Table2[[#This Row],[SNAP_Average]]&lt;11%, 3, 2))</f>
        <v>1</v>
      </c>
      <c r="P227">
        <f>IF(Table2[[#This Row],[Poverty_Average]]&gt;20%,1, IF(Table2[[#This Row],[Poverty_Average]]&lt;10%, 3, 2))</f>
        <v>2</v>
      </c>
      <c r="Q227">
        <f>IF(Table2[[#This Row],[Full Time Employment_Average]]&lt;30%,1, IF(Table2[[#This Row],[Full Time Employment_Average]]&gt;50%, 3, 2))</f>
        <v>3</v>
      </c>
      <c r="R227" s="135">
        <f>AVERAGE(Table2[[#This Row],[FCI_SNAP]:[FCI_FullTimeEmployment]])</f>
        <v>2</v>
      </c>
      <c r="S22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2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Row],[IQ2_Average]])*(3*0.02)/12,IF(D276&lt;=1.5,"NA")))</f>
        <v>81.586815451674752</v>
      </c>
      <c r="U22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203.96703862918693</v>
      </c>
    </row>
    <row r="228" spans="1:21" x14ac:dyDescent="0.25">
      <c r="A228" t="str">
        <f>Table1422[[#This Row],[Community]]</f>
        <v xml:space="preserve">Nondalton </v>
      </c>
      <c r="C228" s="126">
        <f>Table1422[[#This Row],[IQ1_Average]]</f>
        <v>21772.25</v>
      </c>
      <c r="D228" s="126">
        <f>Table1422[[#This Row],[IQ2_Average]]</f>
        <v>37125</v>
      </c>
      <c r="E228" s="126">
        <f>Table1422[[#This Row],[IQ3_Average]]</f>
        <v>60142.5</v>
      </c>
      <c r="F228" s="128">
        <f>Table1422[[#This Row],[SNAP_Average]]</f>
        <v>0.23849999999999999</v>
      </c>
      <c r="G228" s="127">
        <f>Table1422[[#This Row],[Poverty_Average]]</f>
        <v>0.19425000000000001</v>
      </c>
      <c r="H228" s="127">
        <f>Table1422[[#This Row],[Full Time Employment_Average]]</f>
        <v>0.34749999999999998</v>
      </c>
      <c r="I228">
        <f>'Update Information Here'!AL232</f>
        <v>0</v>
      </c>
      <c r="J228">
        <f t="shared" si="3"/>
        <v>0</v>
      </c>
      <c r="K228" s="131">
        <f>Table2[[#This Row],[Annual Fees]]/Table2[[#This Row],[IQ1_Average]]</f>
        <v>0</v>
      </c>
      <c r="L228" s="131">
        <f>Table2[[#This Row],[Annual Fees]]/Table2[[#This Row],[IQ2_Average]]</f>
        <v>0</v>
      </c>
      <c r="M228" s="131">
        <f>Table2[[#This Row],[Annual Fees]]/Table2[[#This Row],[IQ3_Average]]</f>
        <v>0</v>
      </c>
      <c r="N228" s="133">
        <f>AVERAGE(Table2[[#This Row],[RI_IQ1]:[RI_IQ3]])</f>
        <v>0</v>
      </c>
      <c r="O228">
        <f>IF(Table2[[#This Row],[SNAP_Average]]&gt;20%,1, IF(Table2[[#This Row],[SNAP_Average]]&lt;11%, 3, 2))</f>
        <v>1</v>
      </c>
      <c r="P228">
        <f>IF(Table2[[#This Row],[Poverty_Average]]&gt;20%,1, IF(Table2[[#This Row],[Poverty_Average]]&lt;10%, 3, 2))</f>
        <v>2</v>
      </c>
      <c r="Q228">
        <f>IF(Table2[[#This Row],[Full Time Employment_Average]]&lt;30%,1, IF(Table2[[#This Row],[Full Time Employment_Average]]&gt;50%, 3, 2))</f>
        <v>2</v>
      </c>
      <c r="R228" s="135">
        <f>AVERAGE(Table2[[#This Row],[FCI_SNAP]:[FCI_FullTimeEmployment]])</f>
        <v>1.6666666666666667</v>
      </c>
      <c r="S22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2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Row],[IQ2_Average]])*(3*0.02)/12,IF(D277&lt;=1.5,"NA")))</f>
        <v>55.870148153408856</v>
      </c>
      <c r="U22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139.67537038352216</v>
      </c>
    </row>
    <row r="229" spans="1:21" x14ac:dyDescent="0.25">
      <c r="A229" t="str">
        <f>Table1422[[#This Row],[Community]]</f>
        <v xml:space="preserve">Noorvik </v>
      </c>
      <c r="C229" s="126">
        <f>Table1422[[#This Row],[IQ1_Average]]</f>
        <v>21160.75</v>
      </c>
      <c r="D229" s="126">
        <f>Table1422[[#This Row],[IQ2_Average]]</f>
        <v>32937.5</v>
      </c>
      <c r="E229" s="126">
        <f>Table1422[[#This Row],[IQ3_Average]]</f>
        <v>57302</v>
      </c>
      <c r="F229" s="128">
        <f>Table1422[[#This Row],[SNAP_Average]]</f>
        <v>0.42875000000000002</v>
      </c>
      <c r="G229" s="127">
        <f>Table1422[[#This Row],[Poverty_Average]]</f>
        <v>0.28775000000000001</v>
      </c>
      <c r="H229" s="127">
        <f>Table1422[[#This Row],[Full Time Employment_Average]]</f>
        <v>0.25825000000000004</v>
      </c>
      <c r="I229">
        <f>'Update Information Here'!AL233</f>
        <v>0</v>
      </c>
      <c r="J229">
        <f t="shared" si="3"/>
        <v>0</v>
      </c>
      <c r="K229" s="131">
        <f>Table2[[#This Row],[Annual Fees]]/Table2[[#This Row],[IQ1_Average]]</f>
        <v>0</v>
      </c>
      <c r="L229" s="131">
        <f>Table2[[#This Row],[Annual Fees]]/Table2[[#This Row],[IQ2_Average]]</f>
        <v>0</v>
      </c>
      <c r="M229" s="131">
        <f>Table2[[#This Row],[Annual Fees]]/Table2[[#This Row],[IQ3_Average]]</f>
        <v>0</v>
      </c>
      <c r="N229" s="133">
        <f>AVERAGE(Table2[[#This Row],[RI_IQ1]:[RI_IQ3]])</f>
        <v>0</v>
      </c>
      <c r="O229">
        <f>IF(Table2[[#This Row],[SNAP_Average]]&gt;20%,1, IF(Table2[[#This Row],[SNAP_Average]]&lt;11%, 3, 2))</f>
        <v>1</v>
      </c>
      <c r="P229">
        <f>IF(Table2[[#This Row],[Poverty_Average]]&gt;20%,1, IF(Table2[[#This Row],[Poverty_Average]]&lt;10%, 3, 2))</f>
        <v>1</v>
      </c>
      <c r="Q229">
        <f>IF(Table2[[#This Row],[Full Time Employment_Average]]&lt;30%,1, IF(Table2[[#This Row],[Full Time Employment_Average]]&gt;50%, 3, 2))</f>
        <v>1</v>
      </c>
      <c r="R229" s="135">
        <f>AVERAGE(Table2[[#This Row],[FCI_SNAP]:[FCI_FullTimeEmployment]])</f>
        <v>1</v>
      </c>
      <c r="S22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2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Row],[IQ2_Average]])*(3*0.02)/12,IF(D278&lt;=1.5,"NA")))</f>
        <v>0</v>
      </c>
      <c r="U22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52.593250440596563</v>
      </c>
    </row>
    <row r="230" spans="1:21" x14ac:dyDescent="0.25">
      <c r="A230" t="str">
        <f>Table1422[[#This Row],[Community]]</f>
        <v xml:space="preserve">North Pole </v>
      </c>
      <c r="C230" s="126">
        <f>Table1422[[#This Row],[IQ1_Average]]</f>
        <v>33086.75</v>
      </c>
      <c r="D230" s="126">
        <f>Table1422[[#This Row],[IQ2_Average]]</f>
        <v>59767.5</v>
      </c>
      <c r="E230" s="126">
        <f>Table1422[[#This Row],[IQ3_Average]]</f>
        <v>83715.75</v>
      </c>
      <c r="F230" s="128">
        <f>Table1422[[#This Row],[SNAP_Average]]</f>
        <v>0.17625000000000002</v>
      </c>
      <c r="G230" s="127">
        <f>Table1422[[#This Row],[Poverty_Average]]</f>
        <v>0.13574999999999998</v>
      </c>
      <c r="H230" s="127">
        <f>Table1422[[#This Row],[Full Time Employment_Average]]</f>
        <v>0.62924999999999998</v>
      </c>
      <c r="I230">
        <f>'Update Information Here'!AL234</f>
        <v>0</v>
      </c>
      <c r="J230">
        <f t="shared" si="3"/>
        <v>0</v>
      </c>
      <c r="K230" s="131">
        <f>Table2[[#This Row],[Annual Fees]]/Table2[[#This Row],[IQ1_Average]]</f>
        <v>0</v>
      </c>
      <c r="L230" s="131">
        <f>Table2[[#This Row],[Annual Fees]]/Table2[[#This Row],[IQ2_Average]]</f>
        <v>0</v>
      </c>
      <c r="M230" s="131">
        <f>Table2[[#This Row],[Annual Fees]]/Table2[[#This Row],[IQ3_Average]]</f>
        <v>0</v>
      </c>
      <c r="N230" s="133">
        <f>AVERAGE(Table2[[#This Row],[RI_IQ1]:[RI_IQ3]])</f>
        <v>0</v>
      </c>
      <c r="O230">
        <f>IF(Table2[[#This Row],[SNAP_Average]]&gt;20%,1, IF(Table2[[#This Row],[SNAP_Average]]&lt;11%, 3, 2))</f>
        <v>2</v>
      </c>
      <c r="P230">
        <f>IF(Table2[[#This Row],[Poverty_Average]]&gt;20%,1, IF(Table2[[#This Row],[Poverty_Average]]&lt;10%, 3, 2))</f>
        <v>2</v>
      </c>
      <c r="Q230">
        <f>IF(Table2[[#This Row],[Full Time Employment_Average]]&lt;30%,1, IF(Table2[[#This Row],[Full Time Employment_Average]]&gt;50%, 3, 2))</f>
        <v>3</v>
      </c>
      <c r="R230" s="135">
        <f>AVERAGE(Table2[[#This Row],[FCI_SNAP]:[FCI_FullTimeEmployment]])</f>
        <v>2.3333333333333335</v>
      </c>
      <c r="S23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3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Row],[IQ2_Average]])*(3*0.02)/12,IF(D279&lt;=1.5,"NA")))</f>
        <v>84.889263390595133</v>
      </c>
      <c r="U23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212.22315847648784</v>
      </c>
    </row>
    <row r="231" spans="1:21" x14ac:dyDescent="0.25">
      <c r="A231" t="str">
        <f>Table1422[[#This Row],[Community]]</f>
        <v xml:space="preserve">Northway  </v>
      </c>
      <c r="C231" s="126">
        <f>Table1422[[#This Row],[IQ1_Average]]</f>
        <v>28100</v>
      </c>
      <c r="D231" s="126">
        <f>Table1422[[#This Row],[IQ2_Average]]</f>
        <v>55756.75</v>
      </c>
      <c r="E231" s="126">
        <f>Table1422[[#This Row],[IQ3_Average]]</f>
        <v>73592</v>
      </c>
      <c r="F231" s="128">
        <f>Table1422[[#This Row],[SNAP_Average]]</f>
        <v>9.5750000000000002E-2</v>
      </c>
      <c r="G231" s="127">
        <f>Table1422[[#This Row],[Poverty_Average]]</f>
        <v>0.24249999999999999</v>
      </c>
      <c r="H231" s="127">
        <f>Table1422[[#This Row],[Full Time Employment_Average]]</f>
        <v>0.36424999999999996</v>
      </c>
      <c r="I231">
        <f>'Update Information Here'!AL235</f>
        <v>110</v>
      </c>
      <c r="J231">
        <f t="shared" si="3"/>
        <v>1320</v>
      </c>
      <c r="K231" s="131">
        <f>Table2[[#This Row],[Annual Fees]]/Table2[[#This Row],[IQ1_Average]]</f>
        <v>4.6975088967971527E-2</v>
      </c>
      <c r="L231" s="131">
        <f>Table2[[#This Row],[Annual Fees]]/Table2[[#This Row],[IQ2_Average]]</f>
        <v>2.3674263654176401E-2</v>
      </c>
      <c r="M231" s="131">
        <f>Table2[[#This Row],[Annual Fees]]/Table2[[#This Row],[IQ3_Average]]</f>
        <v>1.7936732253505817E-2</v>
      </c>
      <c r="N231" s="133">
        <f>AVERAGE(Table2[[#This Row],[RI_IQ1]:[RI_IQ3]])</f>
        <v>2.952869495855125E-2</v>
      </c>
      <c r="O231">
        <f>IF(Table2[[#This Row],[SNAP_Average]]&gt;20%,1, IF(Table2[[#This Row],[SNAP_Average]]&lt;11%, 3, 2))</f>
        <v>3</v>
      </c>
      <c r="P231">
        <f>IF(Table2[[#This Row],[Poverty_Average]]&gt;20%,1, IF(Table2[[#This Row],[Poverty_Average]]&lt;10%, 3, 2))</f>
        <v>1</v>
      </c>
      <c r="Q231">
        <f>IF(Table2[[#This Row],[Full Time Employment_Average]]&lt;30%,1, IF(Table2[[#This Row],[Full Time Employment_Average]]&gt;50%, 3, 2))</f>
        <v>2</v>
      </c>
      <c r="R231" s="135">
        <f>AVERAGE(Table2[[#This Row],[FCI_SNAP]:[FCI_FullTimeEmployment]])</f>
        <v>2</v>
      </c>
      <c r="S23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3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Row],[IQ2_Average]])*(3*0.02)/12,IF(D280&lt;=1.5,"NA")))</f>
        <v>74.503800560373207</v>
      </c>
      <c r="U23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186.25950140093303</v>
      </c>
    </row>
    <row r="232" spans="1:21" x14ac:dyDescent="0.25">
      <c r="A232" t="str">
        <f>Table1422[[#This Row],[Community]]</f>
        <v xml:space="preserve">Northway Junction  </v>
      </c>
      <c r="C232" s="126">
        <f>Table1422[[#This Row],[IQ1_Average]]</f>
        <v>20875</v>
      </c>
      <c r="D232" s="126">
        <f>Table1422[[#This Row],[IQ2_Average]]</f>
        <v>54625</v>
      </c>
      <c r="E232" s="126">
        <f>Table1422[[#This Row],[IQ3_Average]]</f>
        <v>67083.333333333328</v>
      </c>
      <c r="F232" s="128">
        <f>Table1422[[#This Row],[SNAP_Average]]</f>
        <v>0.32775000000000004</v>
      </c>
      <c r="G232" s="127">
        <f>Table1422[[#This Row],[Poverty_Average]]</f>
        <v>0.31000000000000005</v>
      </c>
      <c r="H232" s="127">
        <f>Table1422[[#This Row],[Full Time Employment_Average]]</f>
        <v>0.36050000000000004</v>
      </c>
      <c r="I232">
        <f>'Update Information Here'!AL236</f>
        <v>87.32</v>
      </c>
      <c r="J232">
        <f t="shared" si="3"/>
        <v>1047.8399999999999</v>
      </c>
      <c r="K232" s="131">
        <f>Table2[[#This Row],[Annual Fees]]/Table2[[#This Row],[IQ1_Average]]</f>
        <v>5.019592814371257E-2</v>
      </c>
      <c r="L232" s="131">
        <f>Table2[[#This Row],[Annual Fees]]/Table2[[#This Row],[IQ2_Average]]</f>
        <v>1.9182425629290616E-2</v>
      </c>
      <c r="M232" s="131">
        <f>Table2[[#This Row],[Annual Fees]]/Table2[[#This Row],[IQ3_Average]]</f>
        <v>1.5619975155279502E-2</v>
      </c>
      <c r="N232" s="133">
        <f>AVERAGE(Table2[[#This Row],[RI_IQ1]:[RI_IQ3]])</f>
        <v>2.8332776309427567E-2</v>
      </c>
      <c r="O232">
        <f>IF(Table2[[#This Row],[SNAP_Average]]&gt;20%,1, IF(Table2[[#This Row],[SNAP_Average]]&lt;11%, 3, 2))</f>
        <v>1</v>
      </c>
      <c r="P232">
        <f>IF(Table2[[#This Row],[Poverty_Average]]&gt;20%,1, IF(Table2[[#This Row],[Poverty_Average]]&lt;10%, 3, 2))</f>
        <v>1</v>
      </c>
      <c r="Q232">
        <f>IF(Table2[[#This Row],[Full Time Employment_Average]]&lt;30%,1, IF(Table2[[#This Row],[Full Time Employment_Average]]&gt;50%, 3, 2))</f>
        <v>2</v>
      </c>
      <c r="R232" s="135">
        <f>AVERAGE(Table2[[#This Row],[FCI_SNAP]:[FCI_FullTimeEmployment]])</f>
        <v>1.3333333333333333</v>
      </c>
      <c r="S23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32"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Row],[IQ2_Average]])*(3*0.02)/12,IF(D281&lt;=1.5,"NA")))</f>
        <v>0</v>
      </c>
      <c r="U23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61.638858858279114</v>
      </c>
    </row>
    <row r="233" spans="1:21" x14ac:dyDescent="0.25">
      <c r="A233" t="str">
        <f>Table1422[[#This Row],[Community]]</f>
        <v xml:space="preserve">Northway Village  </v>
      </c>
      <c r="C233" s="126">
        <f>Table1422[[#This Row],[IQ1_Average]]</f>
        <v>8156.25</v>
      </c>
      <c r="D233" s="126">
        <f>Table1422[[#This Row],[IQ2_Average]]</f>
        <v>24404.25</v>
      </c>
      <c r="E233" s="126">
        <f>Table1422[[#This Row],[IQ3_Average]]</f>
        <v>31531.25</v>
      </c>
      <c r="F233" s="128">
        <f>Table1422[[#This Row],[SNAP_Average]]</f>
        <v>0.50425000000000009</v>
      </c>
      <c r="G233" s="127">
        <f>Table1422[[#This Row],[Poverty_Average]]</f>
        <v>0.40575000000000006</v>
      </c>
      <c r="H233" s="127">
        <f>Table1422[[#This Row],[Full Time Employment_Average]]</f>
        <v>0.19974999999999998</v>
      </c>
      <c r="I233">
        <f>'Update Information Here'!AL237</f>
        <v>0</v>
      </c>
      <c r="J233">
        <f t="shared" si="3"/>
        <v>0</v>
      </c>
      <c r="K233" s="131">
        <f>Table2[[#This Row],[Annual Fees]]/Table2[[#This Row],[IQ1_Average]]</f>
        <v>0</v>
      </c>
      <c r="L233" s="131">
        <f>Table2[[#This Row],[Annual Fees]]/Table2[[#This Row],[IQ2_Average]]</f>
        <v>0</v>
      </c>
      <c r="M233" s="131">
        <f>Table2[[#This Row],[Annual Fees]]/Table2[[#This Row],[IQ3_Average]]</f>
        <v>0</v>
      </c>
      <c r="N233" s="133">
        <f>AVERAGE(Table2[[#This Row],[RI_IQ1]:[RI_IQ3]])</f>
        <v>0</v>
      </c>
      <c r="O233">
        <f>IF(Table2[[#This Row],[SNAP_Average]]&gt;20%,1, IF(Table2[[#This Row],[SNAP_Average]]&lt;11%, 3, 2))</f>
        <v>1</v>
      </c>
      <c r="P233">
        <f>IF(Table2[[#This Row],[Poverty_Average]]&gt;20%,1, IF(Table2[[#This Row],[Poverty_Average]]&lt;10%, 3, 2))</f>
        <v>1</v>
      </c>
      <c r="Q233">
        <f>IF(Table2[[#This Row],[Full Time Employment_Average]]&lt;30%,1, IF(Table2[[#This Row],[Full Time Employment_Average]]&gt;50%, 3, 2))</f>
        <v>1</v>
      </c>
      <c r="R233" s="135">
        <f>AVERAGE(Table2[[#This Row],[FCI_SNAP]:[FCI_FullTimeEmployment]])</f>
        <v>1</v>
      </c>
      <c r="S23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3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Row],[IQ2_Average]])*(3*0.02)/12,IF(D282&lt;=1.5,"NA")))</f>
        <v>0</v>
      </c>
      <c r="U23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25.602110154294465</v>
      </c>
    </row>
    <row r="234" spans="1:21" x14ac:dyDescent="0.25">
      <c r="A234" t="str">
        <f>Table1422[[#This Row],[Community]]</f>
        <v xml:space="preserve">Nuiqsut </v>
      </c>
      <c r="C234" s="126">
        <f>Table1422[[#This Row],[IQ1_Average]]</f>
        <v>42375</v>
      </c>
      <c r="D234" s="126">
        <f>Table1422[[#This Row],[IQ2_Average]]</f>
        <v>58342.5</v>
      </c>
      <c r="E234" s="126">
        <f>Table1422[[#This Row],[IQ3_Average]]</f>
        <v>74333.25</v>
      </c>
      <c r="F234" s="128">
        <f>Table1422[[#This Row],[SNAP_Average]]</f>
        <v>0.28725000000000001</v>
      </c>
      <c r="G234" s="127">
        <f>Table1422[[#This Row],[Poverty_Average]]</f>
        <v>0.13700000000000001</v>
      </c>
      <c r="H234" s="127">
        <f>Table1422[[#This Row],[Full Time Employment_Average]]</f>
        <v>0.34375</v>
      </c>
      <c r="I234">
        <f>'Update Information Here'!AL238</f>
        <v>45</v>
      </c>
      <c r="J234">
        <f t="shared" si="3"/>
        <v>540</v>
      </c>
      <c r="K234" s="131">
        <f>Table2[[#This Row],[Annual Fees]]/Table2[[#This Row],[IQ1_Average]]</f>
        <v>1.2743362831858408E-2</v>
      </c>
      <c r="L234" s="131">
        <f>Table2[[#This Row],[Annual Fees]]/Table2[[#This Row],[IQ2_Average]]</f>
        <v>9.2556883918241423E-3</v>
      </c>
      <c r="M234" s="131">
        <f>Table2[[#This Row],[Annual Fees]]/Table2[[#This Row],[IQ3_Average]]</f>
        <v>7.2645821351817663E-3</v>
      </c>
      <c r="N234" s="133">
        <f>AVERAGE(Table2[[#This Row],[RI_IQ1]:[RI_IQ3]])</f>
        <v>9.7545444529547731E-3</v>
      </c>
      <c r="O234">
        <f>IF(Table2[[#This Row],[SNAP_Average]]&gt;20%,1, IF(Table2[[#This Row],[SNAP_Average]]&lt;11%, 3, 2))</f>
        <v>1</v>
      </c>
      <c r="P234">
        <f>IF(Table2[[#This Row],[Poverty_Average]]&gt;20%,1, IF(Table2[[#This Row],[Poverty_Average]]&lt;10%, 3, 2))</f>
        <v>2</v>
      </c>
      <c r="Q234">
        <f>IF(Table2[[#This Row],[Full Time Employment_Average]]&lt;30%,1, IF(Table2[[#This Row],[Full Time Employment_Average]]&gt;50%, 3, 2))</f>
        <v>2</v>
      </c>
      <c r="R234" s="135">
        <f>AVERAGE(Table2[[#This Row],[FCI_SNAP]:[FCI_FullTimeEmployment]])</f>
        <v>1.6666666666666667</v>
      </c>
      <c r="S23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3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Row],[IQ2_Average]])*(3*0.02)/12,IF(D283&lt;=1.5,"NA")))</f>
        <v>92.264687945256014</v>
      </c>
      <c r="U23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230.66171986314006</v>
      </c>
    </row>
    <row r="235" spans="1:21" x14ac:dyDescent="0.25">
      <c r="A235" t="str">
        <f>Table1422[[#This Row],[Community]]</f>
        <v xml:space="preserve">Nulato </v>
      </c>
      <c r="B235" t="s">
        <v>497</v>
      </c>
      <c r="C235" s="126">
        <f>Table1422[[#This Row],[IQ1_Average]]</f>
        <v>22751.5</v>
      </c>
      <c r="D235" s="126">
        <f>Table1422[[#This Row],[IQ2_Average]]</f>
        <v>41468.75</v>
      </c>
      <c r="E235" s="126">
        <f>Table1422[[#This Row],[IQ3_Average]]</f>
        <v>56625</v>
      </c>
      <c r="F235" s="128">
        <f>Table1422[[#This Row],[SNAP_Average]]</f>
        <v>0.36075000000000002</v>
      </c>
      <c r="G235" s="127">
        <f>Table1422[[#This Row],[Poverty_Average]]</f>
        <v>0.23949999999999996</v>
      </c>
      <c r="H235" s="127">
        <f>Table1422[[#This Row],[Full Time Employment_Average]]</f>
        <v>0.39824999999999999</v>
      </c>
      <c r="I235">
        <f>'Update Information Here'!AL239</f>
        <v>0</v>
      </c>
      <c r="J235">
        <f t="shared" si="3"/>
        <v>0</v>
      </c>
      <c r="K235" s="131">
        <f>Table2[[#This Row],[Annual Fees]]/Table2[[#This Row],[IQ1_Average]]</f>
        <v>0</v>
      </c>
      <c r="L235" s="131">
        <f>Table2[[#This Row],[Annual Fees]]/Table2[[#This Row],[IQ2_Average]]</f>
        <v>0</v>
      </c>
      <c r="M235" s="131">
        <f>Table2[[#This Row],[Annual Fees]]/Table2[[#This Row],[IQ3_Average]]</f>
        <v>0</v>
      </c>
      <c r="N235" s="133">
        <f>AVERAGE(Table2[[#This Row],[RI_IQ1]:[RI_IQ3]])</f>
        <v>0</v>
      </c>
      <c r="O235">
        <f>IF(Table2[[#This Row],[SNAP_Average]]&gt;20%,1, IF(Table2[[#This Row],[SNAP_Average]]&lt;11%, 3, 2))</f>
        <v>1</v>
      </c>
      <c r="P235">
        <f>IF(Table2[[#This Row],[Poverty_Average]]&gt;20%,1, IF(Table2[[#This Row],[Poverty_Average]]&lt;10%, 3, 2))</f>
        <v>1</v>
      </c>
      <c r="Q235">
        <f>IF(Table2[[#This Row],[Full Time Employment_Average]]&lt;30%,1, IF(Table2[[#This Row],[Full Time Employment_Average]]&gt;50%, 3, 2))</f>
        <v>2</v>
      </c>
      <c r="R235" s="135">
        <f>AVERAGE(Table2[[#This Row],[FCI_SNAP]:[FCI_FullTimeEmployment]])</f>
        <v>1.3333333333333333</v>
      </c>
      <c r="S23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35"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Row],[IQ2_Average]])*(3*0.02)/12,IF(D284&lt;=1.5,"NA")))</f>
        <v>0</v>
      </c>
      <c r="U23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58.32418234042283</v>
      </c>
    </row>
    <row r="236" spans="1:21" x14ac:dyDescent="0.25">
      <c r="A236" t="str">
        <f>Table1422[[#This Row],[Community]]</f>
        <v xml:space="preserve">Nunam Iqua </v>
      </c>
      <c r="C236" s="126">
        <f>Table1422[[#This Row],[IQ1_Average]]</f>
        <v>19166.5</v>
      </c>
      <c r="D236" s="126">
        <f>Table1422[[#This Row],[IQ2_Average]]</f>
        <v>31437.5</v>
      </c>
      <c r="E236" s="126">
        <f>Table1422[[#This Row],[IQ3_Average]]</f>
        <v>45239.5</v>
      </c>
      <c r="F236" s="128">
        <f>Table1422[[#This Row],[SNAP_Average]]</f>
        <v>0.46499999999999997</v>
      </c>
      <c r="G236" s="127">
        <f>Table1422[[#This Row],[Poverty_Average]]</f>
        <v>0.27474999999999999</v>
      </c>
      <c r="H236" s="127">
        <f>Table1422[[#This Row],[Full Time Employment_Average]]</f>
        <v>0.26174999999999998</v>
      </c>
      <c r="I236">
        <f>'Update Information Here'!AL240</f>
        <v>49</v>
      </c>
      <c r="J236">
        <f t="shared" si="3"/>
        <v>588</v>
      </c>
      <c r="K236" s="131">
        <f>Table2[[#This Row],[Annual Fees]]/Table2[[#This Row],[IQ1_Average]]</f>
        <v>3.0678527639370776E-2</v>
      </c>
      <c r="L236" s="131">
        <f>Table2[[#This Row],[Annual Fees]]/Table2[[#This Row],[IQ2_Average]]</f>
        <v>1.8703777335984096E-2</v>
      </c>
      <c r="M236" s="131">
        <f>Table2[[#This Row],[Annual Fees]]/Table2[[#This Row],[IQ3_Average]]</f>
        <v>1.2997491130538578E-2</v>
      </c>
      <c r="N236" s="133">
        <f>AVERAGE(Table2[[#This Row],[RI_IQ1]:[RI_IQ3]])</f>
        <v>2.0793265368631148E-2</v>
      </c>
      <c r="O236">
        <f>IF(Table2[[#This Row],[SNAP_Average]]&gt;20%,1, IF(Table2[[#This Row],[SNAP_Average]]&lt;11%, 3, 2))</f>
        <v>1</v>
      </c>
      <c r="P236">
        <f>IF(Table2[[#This Row],[Poverty_Average]]&gt;20%,1, IF(Table2[[#This Row],[Poverty_Average]]&lt;10%, 3, 2))</f>
        <v>1</v>
      </c>
      <c r="Q236">
        <f>IF(Table2[[#This Row],[Full Time Employment_Average]]&lt;30%,1, IF(Table2[[#This Row],[Full Time Employment_Average]]&gt;50%, 3, 2))</f>
        <v>1</v>
      </c>
      <c r="R236" s="135">
        <f>AVERAGE(Table2[[#This Row],[FCI_SNAP]:[FCI_FullTimeEmployment]])</f>
        <v>1</v>
      </c>
      <c r="S23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36"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Row],[IQ2_Average]])*(3*0.02)/12,IF(D285&lt;=1.5,"NA")))</f>
        <v>0</v>
      </c>
      <c r="U23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47.130644592187728</v>
      </c>
    </row>
    <row r="237" spans="1:21" x14ac:dyDescent="0.25">
      <c r="A237" t="str">
        <f>Table1422[[#This Row],[Community]]</f>
        <v xml:space="preserve">Nunapitchuk </v>
      </c>
      <c r="C237" s="126">
        <f>Table1422[[#This Row],[IQ1_Average]]</f>
        <v>20708.25</v>
      </c>
      <c r="D237" s="126">
        <f>Table1422[[#This Row],[IQ2_Average]]</f>
        <v>30529.25</v>
      </c>
      <c r="E237" s="126">
        <f>Table1422[[#This Row],[IQ3_Average]]</f>
        <v>48385.5</v>
      </c>
      <c r="F237" s="128">
        <f>Table1422[[#This Row],[SNAP_Average]]</f>
        <v>0.59624999999999995</v>
      </c>
      <c r="G237" s="127">
        <f>Table1422[[#This Row],[Poverty_Average]]</f>
        <v>0.378</v>
      </c>
      <c r="H237" s="127">
        <f>Table1422[[#This Row],[Full Time Employment_Average]]</f>
        <v>0.17400000000000002</v>
      </c>
      <c r="I237">
        <f>'Update Information Here'!AL241</f>
        <v>0</v>
      </c>
      <c r="J237">
        <f t="shared" si="3"/>
        <v>0</v>
      </c>
      <c r="K237" s="131">
        <f>Table2[[#This Row],[Annual Fees]]/Table2[[#This Row],[IQ1_Average]]</f>
        <v>0</v>
      </c>
      <c r="L237" s="131">
        <f>Table2[[#This Row],[Annual Fees]]/Table2[[#This Row],[IQ2_Average]]</f>
        <v>0</v>
      </c>
      <c r="M237" s="131">
        <f>Table2[[#This Row],[Annual Fees]]/Table2[[#This Row],[IQ3_Average]]</f>
        <v>0</v>
      </c>
      <c r="N237" s="133">
        <f>AVERAGE(Table2[[#This Row],[RI_IQ1]:[RI_IQ3]])</f>
        <v>0</v>
      </c>
      <c r="O237">
        <f>IF(Table2[[#This Row],[SNAP_Average]]&gt;20%,1, IF(Table2[[#This Row],[SNAP_Average]]&lt;11%, 3, 2))</f>
        <v>1</v>
      </c>
      <c r="P237">
        <f>IF(Table2[[#This Row],[Poverty_Average]]&gt;20%,1, IF(Table2[[#This Row],[Poverty_Average]]&lt;10%, 3, 2))</f>
        <v>1</v>
      </c>
      <c r="Q237">
        <f>IF(Table2[[#This Row],[Full Time Employment_Average]]&lt;30%,1, IF(Table2[[#This Row],[Full Time Employment_Average]]&gt;50%, 3, 2))</f>
        <v>1</v>
      </c>
      <c r="R237" s="135">
        <f>AVERAGE(Table2[[#This Row],[FCI_SNAP]:[FCI_FullTimeEmployment]])</f>
        <v>1</v>
      </c>
      <c r="S23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37"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Row],[IQ2_Average]])*(3*0.02)/12,IF(D286&lt;=1.5,"NA")))</f>
        <v>0</v>
      </c>
      <c r="U23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49.158043807218981</v>
      </c>
    </row>
    <row r="238" spans="1:21" x14ac:dyDescent="0.25">
      <c r="A238" t="str">
        <f>Table1422[[#This Row],[Community]]</f>
        <v xml:space="preserve">Old Harbor </v>
      </c>
      <c r="C238" s="126">
        <f>Table1422[[#This Row],[IQ1_Average]]</f>
        <v>14559.75</v>
      </c>
      <c r="D238" s="126">
        <f>Table1422[[#This Row],[IQ2_Average]]</f>
        <v>24687.5</v>
      </c>
      <c r="E238" s="126">
        <f>Table1422[[#This Row],[IQ3_Average]]</f>
        <v>54239.5</v>
      </c>
      <c r="F238" s="128">
        <f>Table1422[[#This Row],[SNAP_Average]]</f>
        <v>0.21925</v>
      </c>
      <c r="G238" s="127">
        <f>Table1422[[#This Row],[Poverty_Average]]</f>
        <v>0.30824999999999997</v>
      </c>
      <c r="H238" s="127">
        <f>Table1422[[#This Row],[Full Time Employment_Average]]</f>
        <v>0.36000000000000004</v>
      </c>
      <c r="I238">
        <f>'Update Information Here'!AL242</f>
        <v>0</v>
      </c>
      <c r="J238">
        <f t="shared" si="3"/>
        <v>0</v>
      </c>
      <c r="K238" s="131">
        <f>Table2[[#This Row],[Annual Fees]]/Table2[[#This Row],[IQ1_Average]]</f>
        <v>0</v>
      </c>
      <c r="L238" s="131">
        <f>Table2[[#This Row],[Annual Fees]]/Table2[[#This Row],[IQ2_Average]]</f>
        <v>0</v>
      </c>
      <c r="M238" s="131">
        <f>Table2[[#This Row],[Annual Fees]]/Table2[[#This Row],[IQ3_Average]]</f>
        <v>0</v>
      </c>
      <c r="N238" s="133">
        <f>AVERAGE(Table2[[#This Row],[RI_IQ1]:[RI_IQ3]])</f>
        <v>0</v>
      </c>
      <c r="O238">
        <f>IF(Table2[[#This Row],[SNAP_Average]]&gt;20%,1, IF(Table2[[#This Row],[SNAP_Average]]&lt;11%, 3, 2))</f>
        <v>1</v>
      </c>
      <c r="P238">
        <f>IF(Table2[[#This Row],[Poverty_Average]]&gt;20%,1, IF(Table2[[#This Row],[Poverty_Average]]&lt;10%, 3, 2))</f>
        <v>1</v>
      </c>
      <c r="Q238">
        <f>IF(Table2[[#This Row],[Full Time Employment_Average]]&lt;30%,1, IF(Table2[[#This Row],[Full Time Employment_Average]]&gt;50%, 3, 2))</f>
        <v>2</v>
      </c>
      <c r="R238" s="135">
        <f>AVERAGE(Table2[[#This Row],[FCI_SNAP]:[FCI_FullTimeEmployment]])</f>
        <v>1.3333333333333333</v>
      </c>
      <c r="S23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38"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Row],[IQ2_Average]])*(3*0.02)/12,IF(D287&lt;=1.5,"NA")))</f>
        <v>0</v>
      </c>
      <c r="U23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39.177100602866211</v>
      </c>
    </row>
    <row r="239" spans="1:21" x14ac:dyDescent="0.25">
      <c r="A239" t="str">
        <f>Table1422[[#This Row],[Community]]</f>
        <v xml:space="preserve">Oscarville  </v>
      </c>
      <c r="C239" s="126">
        <f>Table1422[[#This Row],[IQ1_Average]]</f>
        <v>13803.5</v>
      </c>
      <c r="D239" s="126">
        <f>Table1422[[#This Row],[IQ2_Average]]</f>
        <v>25166.666666666668</v>
      </c>
      <c r="E239" s="126">
        <f>Table1422[[#This Row],[IQ3_Average]]</f>
        <v>39000</v>
      </c>
      <c r="F239" s="128">
        <f>Table1422[[#This Row],[SNAP_Average]]</f>
        <v>0.17875000000000002</v>
      </c>
      <c r="G239" s="127">
        <f>Table1422[[#This Row],[Poverty_Average]]</f>
        <v>0.35125000000000001</v>
      </c>
      <c r="H239" s="127">
        <f>Table1422[[#This Row],[Full Time Employment_Average]]</f>
        <v>0.18825</v>
      </c>
      <c r="I239">
        <f>'Update Information Here'!AL243</f>
        <v>0</v>
      </c>
      <c r="J239">
        <f t="shared" si="3"/>
        <v>0</v>
      </c>
      <c r="K239" s="131">
        <f>Table2[[#This Row],[Annual Fees]]/Table2[[#This Row],[IQ1_Average]]</f>
        <v>0</v>
      </c>
      <c r="L239" s="131">
        <f>Table2[[#This Row],[Annual Fees]]/Table2[[#This Row],[IQ2_Average]]</f>
        <v>0</v>
      </c>
      <c r="M239" s="131">
        <f>Table2[[#This Row],[Annual Fees]]/Table2[[#This Row],[IQ3_Average]]</f>
        <v>0</v>
      </c>
      <c r="N239" s="133">
        <f>AVERAGE(Table2[[#This Row],[RI_IQ1]:[RI_IQ3]])</f>
        <v>0</v>
      </c>
      <c r="O239">
        <f>IF(Table2[[#This Row],[SNAP_Average]]&gt;20%,1, IF(Table2[[#This Row],[SNAP_Average]]&lt;11%, 3, 2))</f>
        <v>2</v>
      </c>
      <c r="P239">
        <f>IF(Table2[[#This Row],[Poverty_Average]]&gt;20%,1, IF(Table2[[#This Row],[Poverty_Average]]&lt;10%, 3, 2))</f>
        <v>1</v>
      </c>
      <c r="Q239">
        <f>IF(Table2[[#This Row],[Full Time Employment_Average]]&lt;30%,1, IF(Table2[[#This Row],[Full Time Employment_Average]]&gt;50%, 3, 2))</f>
        <v>1</v>
      </c>
      <c r="R239" s="135">
        <f>AVERAGE(Table2[[#This Row],[FCI_SNAP]:[FCI_FullTimeEmployment]])</f>
        <v>1.3333333333333333</v>
      </c>
      <c r="S23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3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Row],[IQ2_Average]])*(3*0.02)/12,IF(D288&lt;=1.5,"NA")))</f>
        <v>0</v>
      </c>
      <c r="U23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36.278804839357164</v>
      </c>
    </row>
    <row r="240" spans="1:21" x14ac:dyDescent="0.25">
      <c r="A240" t="str">
        <f>Table1422[[#This Row],[Community]]</f>
        <v xml:space="preserve">Ouzinkie </v>
      </c>
      <c r="C240" s="126">
        <f>Table1422[[#This Row],[IQ1_Average]]</f>
        <v>18125</v>
      </c>
      <c r="D240" s="126">
        <f>Table1422[[#This Row],[IQ2_Average]]</f>
        <v>31731.25</v>
      </c>
      <c r="E240" s="126">
        <f>Table1422[[#This Row],[IQ3_Average]]</f>
        <v>42375</v>
      </c>
      <c r="F240" s="128">
        <f>Table1422[[#This Row],[SNAP_Average]]</f>
        <v>0.20350000000000001</v>
      </c>
      <c r="G240" s="127">
        <f>Table1422[[#This Row],[Poverty_Average]]</f>
        <v>0.23799999999999999</v>
      </c>
      <c r="H240" s="127">
        <f>Table1422[[#This Row],[Full Time Employment_Average]]</f>
        <v>0.39224999999999999</v>
      </c>
      <c r="I240">
        <f>'Update Information Here'!AL244</f>
        <v>50</v>
      </c>
      <c r="J240">
        <f t="shared" si="3"/>
        <v>600</v>
      </c>
      <c r="K240" s="131">
        <f>Table2[[#This Row],[Annual Fees]]/Table2[[#This Row],[IQ1_Average]]</f>
        <v>3.310344827586207E-2</v>
      </c>
      <c r="L240" s="131">
        <f>Table2[[#This Row],[Annual Fees]]/Table2[[#This Row],[IQ2_Average]]</f>
        <v>1.8908804412054364E-2</v>
      </c>
      <c r="M240" s="131">
        <f>Table2[[#This Row],[Annual Fees]]/Table2[[#This Row],[IQ3_Average]]</f>
        <v>1.415929203539823E-2</v>
      </c>
      <c r="N240" s="133">
        <f>AVERAGE(Table2[[#This Row],[RI_IQ1]:[RI_IQ3]])</f>
        <v>2.2057181574438218E-2</v>
      </c>
      <c r="O240">
        <f>IF(Table2[[#This Row],[SNAP_Average]]&gt;20%,1, IF(Table2[[#This Row],[SNAP_Average]]&lt;11%, 3, 2))</f>
        <v>1</v>
      </c>
      <c r="P240">
        <f>IF(Table2[[#This Row],[Poverty_Average]]&gt;20%,1, IF(Table2[[#This Row],[Poverty_Average]]&lt;10%, 3, 2))</f>
        <v>1</v>
      </c>
      <c r="Q240">
        <f>IF(Table2[[#This Row],[Full Time Employment_Average]]&lt;30%,1, IF(Table2[[#This Row],[Full Time Employment_Average]]&gt;50%, 3, 2))</f>
        <v>2</v>
      </c>
      <c r="R240" s="135">
        <f>AVERAGE(Table2[[#This Row],[FCI_SNAP]:[FCI_FullTimeEmployment]])</f>
        <v>1.3333333333333333</v>
      </c>
      <c r="S24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4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Row],[IQ2_Average]])*(3*0.02)/12,IF(D289&lt;=1.5,"NA")))</f>
        <v>0</v>
      </c>
      <c r="U24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45.336707984436551</v>
      </c>
    </row>
    <row r="241" spans="1:21" x14ac:dyDescent="0.25">
      <c r="A241" t="str">
        <f>Table1422[[#This Row],[Community]]</f>
        <v xml:space="preserve">Palmer </v>
      </c>
      <c r="C241" s="126">
        <f>Table1422[[#This Row],[IQ1_Average]]</f>
        <v>23682.5</v>
      </c>
      <c r="D241" s="126">
        <f>Table1422[[#This Row],[IQ2_Average]]</f>
        <v>43931.25</v>
      </c>
      <c r="E241" s="126">
        <f>Table1422[[#This Row],[IQ3_Average]]</f>
        <v>67317.5</v>
      </c>
      <c r="F241" s="128">
        <f>Table1422[[#This Row],[SNAP_Average]]</f>
        <v>0.17075000000000001</v>
      </c>
      <c r="G241" s="127">
        <f>Table1422[[#This Row],[Poverty_Average]]</f>
        <v>0.11274999999999999</v>
      </c>
      <c r="H241" s="127">
        <f>Table1422[[#This Row],[Full Time Employment_Average]]</f>
        <v>0.52374999999999994</v>
      </c>
      <c r="I241">
        <f>'Update Information Here'!AL245</f>
        <v>30</v>
      </c>
      <c r="J241">
        <f t="shared" si="3"/>
        <v>360</v>
      </c>
      <c r="K241" s="131">
        <f>Table2[[#This Row],[Annual Fees]]/Table2[[#This Row],[IQ1_Average]]</f>
        <v>1.5201097857067455E-2</v>
      </c>
      <c r="L241" s="131">
        <f>Table2[[#This Row],[Annual Fees]]/Table2[[#This Row],[IQ2_Average]]</f>
        <v>8.1946222791293207E-3</v>
      </c>
      <c r="M241" s="131">
        <f>Table2[[#This Row],[Annual Fees]]/Table2[[#This Row],[IQ3_Average]]</f>
        <v>5.3477921788539383E-3</v>
      </c>
      <c r="N241" s="133">
        <f>AVERAGE(Table2[[#This Row],[RI_IQ1]:[RI_IQ3]])</f>
        <v>9.5811707716835729E-3</v>
      </c>
      <c r="O241">
        <f>IF(Table2[[#This Row],[SNAP_Average]]&gt;20%,1, IF(Table2[[#This Row],[SNAP_Average]]&lt;11%, 3, 2))</f>
        <v>2</v>
      </c>
      <c r="P241">
        <f>IF(Table2[[#This Row],[Poverty_Average]]&gt;20%,1, IF(Table2[[#This Row],[Poverty_Average]]&lt;10%, 3, 2))</f>
        <v>2</v>
      </c>
      <c r="Q241">
        <f>IF(Table2[[#This Row],[Full Time Employment_Average]]&lt;30%,1, IF(Table2[[#This Row],[Full Time Employment_Average]]&gt;50%, 3, 2))</f>
        <v>3</v>
      </c>
      <c r="R241" s="135">
        <f>AVERAGE(Table2[[#This Row],[FCI_SNAP]:[FCI_FullTimeEmployment]])</f>
        <v>2.3333333333333335</v>
      </c>
      <c r="S24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4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Row],[IQ2_Average]])*(3*0.02)/12,IF(D290&lt;=1.5,"NA")))</f>
        <v>62.622827032084096</v>
      </c>
      <c r="U24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156.55706758021026</v>
      </c>
    </row>
    <row r="242" spans="1:21" x14ac:dyDescent="0.25">
      <c r="A242" t="str">
        <f>Table1422[[#This Row],[Community]]</f>
        <v xml:space="preserve">Paxson  </v>
      </c>
      <c r="C242" s="126">
        <f>Table1422[[#This Row],[IQ1_Average]]</f>
        <v>27646</v>
      </c>
      <c r="D242" s="126">
        <f>Table1422[[#This Row],[IQ2_Average]]</f>
        <v>47488</v>
      </c>
      <c r="E242" s="126">
        <f>Table1422[[#This Row],[IQ3_Average]]</f>
        <v>72597</v>
      </c>
      <c r="F242" s="128">
        <f>Table1422[[#This Row],[SNAP_Average]]</f>
        <v>5.3333333333333337E-2</v>
      </c>
      <c r="G242" s="127">
        <f>Table1422[[#This Row],[Poverty_Average]]</f>
        <v>3.2000000000000001E-2</v>
      </c>
      <c r="H242" s="127">
        <f>Table1422[[#This Row],[Full Time Employment_Average]]</f>
        <v>0</v>
      </c>
      <c r="I242">
        <f>'Update Information Here'!AL246</f>
        <v>0</v>
      </c>
      <c r="J242">
        <f t="shared" si="3"/>
        <v>0</v>
      </c>
      <c r="K242" s="131">
        <f>Table2[[#This Row],[Annual Fees]]/Table2[[#This Row],[IQ1_Average]]</f>
        <v>0</v>
      </c>
      <c r="L242" s="131">
        <f>Table2[[#This Row],[Annual Fees]]/Table2[[#This Row],[IQ2_Average]]</f>
        <v>0</v>
      </c>
      <c r="M242" s="131">
        <f>Table2[[#This Row],[Annual Fees]]/Table2[[#This Row],[IQ3_Average]]</f>
        <v>0</v>
      </c>
      <c r="N242" s="133">
        <f>AVERAGE(Table2[[#This Row],[RI_IQ1]:[RI_IQ3]])</f>
        <v>0</v>
      </c>
      <c r="O242">
        <f>IF(Table2[[#This Row],[SNAP_Average]]&gt;20%,1, IF(Table2[[#This Row],[SNAP_Average]]&lt;11%, 3, 2))</f>
        <v>3</v>
      </c>
      <c r="P242">
        <f>IF(Table2[[#This Row],[Poverty_Average]]&gt;20%,1, IF(Table2[[#This Row],[Poverty_Average]]&lt;10%, 3, 2))</f>
        <v>3</v>
      </c>
      <c r="Q242">
        <f>IF(Table2[[#This Row],[Full Time Employment_Average]]&lt;30%,1, IF(Table2[[#This Row],[Full Time Employment_Average]]&gt;50%, 3, 2))</f>
        <v>1</v>
      </c>
      <c r="R242" s="135">
        <f>AVERAGE(Table2[[#This Row],[FCI_SNAP]:[FCI_FullTimeEmployment]])</f>
        <v>2.3333333333333335</v>
      </c>
      <c r="S24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4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Row],[IQ2_Average]])*(3*0.02)/12,IF(D291&lt;=1.5,"NA")))</f>
        <v>70.418346382600063</v>
      </c>
      <c r="U24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176.04586595650017</v>
      </c>
    </row>
    <row r="243" spans="1:21" x14ac:dyDescent="0.25">
      <c r="A243" t="str">
        <f>Table1422[[#This Row],[Community]]</f>
        <v xml:space="preserve">Pedro Bay  </v>
      </c>
      <c r="C243" s="126">
        <f>Table1422[[#This Row],[IQ1_Average]]</f>
        <v>41500</v>
      </c>
      <c r="D243" s="126">
        <f>Table1422[[#This Row],[IQ2_Average]]</f>
        <v>48250</v>
      </c>
      <c r="E243" s="126">
        <f>Table1422[[#This Row],[IQ3_Average]]</f>
        <v>55083.5</v>
      </c>
      <c r="F243" s="128">
        <f>Table1422[[#This Row],[SNAP_Average]]</f>
        <v>9.4750000000000001E-2</v>
      </c>
      <c r="G243" s="127">
        <f>Table1422[[#This Row],[Poverty_Average]]</f>
        <v>6.7000000000000004E-2</v>
      </c>
      <c r="H243" s="127">
        <f>Table1422[[#This Row],[Full Time Employment_Average]]</f>
        <v>0.32200000000000001</v>
      </c>
      <c r="I243">
        <f>'Update Information Here'!AL247</f>
        <v>0</v>
      </c>
      <c r="J243">
        <f t="shared" si="3"/>
        <v>0</v>
      </c>
      <c r="K243" s="131">
        <f>Table2[[#This Row],[Annual Fees]]/Table2[[#This Row],[IQ1_Average]]</f>
        <v>0</v>
      </c>
      <c r="L243" s="131">
        <f>Table2[[#This Row],[Annual Fees]]/Table2[[#This Row],[IQ2_Average]]</f>
        <v>0</v>
      </c>
      <c r="M243" s="131">
        <f>Table2[[#This Row],[Annual Fees]]/Table2[[#This Row],[IQ3_Average]]</f>
        <v>0</v>
      </c>
      <c r="N243" s="133">
        <f>AVERAGE(Table2[[#This Row],[RI_IQ1]:[RI_IQ3]])</f>
        <v>0</v>
      </c>
      <c r="O243">
        <f>IF(Table2[[#This Row],[SNAP_Average]]&gt;20%,1, IF(Table2[[#This Row],[SNAP_Average]]&lt;11%, 3, 2))</f>
        <v>3</v>
      </c>
      <c r="P243">
        <f>IF(Table2[[#This Row],[Poverty_Average]]&gt;20%,1, IF(Table2[[#This Row],[Poverty_Average]]&lt;10%, 3, 2))</f>
        <v>3</v>
      </c>
      <c r="Q243">
        <f>IF(Table2[[#This Row],[Full Time Employment_Average]]&lt;30%,1, IF(Table2[[#This Row],[Full Time Employment_Average]]&gt;50%, 3, 2))</f>
        <v>2</v>
      </c>
      <c r="R243" s="135">
        <f>AVERAGE(Table2[[#This Row],[FCI_SNAP]:[FCI_FullTimeEmployment]])</f>
        <v>2.6666666666666665</v>
      </c>
      <c r="S24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4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Row],[IQ2_Average]])*(3*0.02)/12,IF(D292&lt;=1.5,"NA")))</f>
        <v>198.4882157353226</v>
      </c>
      <c r="U24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317.58114517651609</v>
      </c>
    </row>
    <row r="244" spans="1:21" x14ac:dyDescent="0.25">
      <c r="A244" t="str">
        <f>Table1422[[#This Row],[Community]]</f>
        <v xml:space="preserve">Pelican </v>
      </c>
      <c r="C244" s="126">
        <f>Table1422[[#This Row],[IQ1_Average]]</f>
        <v>38416.666666666664</v>
      </c>
      <c r="D244" s="126">
        <f>Table1422[[#This Row],[IQ2_Average]]</f>
        <v>50805.666666666664</v>
      </c>
      <c r="E244" s="126">
        <f>Table1422[[#This Row],[IQ3_Average]]</f>
        <v>72264</v>
      </c>
      <c r="F244" s="128">
        <f>Table1422[[#This Row],[SNAP_Average]]</f>
        <v>4.8250000000000001E-2</v>
      </c>
      <c r="G244" s="127">
        <f>Table1422[[#This Row],[Poverty_Average]]</f>
        <v>1.6250000000000001E-2</v>
      </c>
      <c r="H244" s="127">
        <f>Table1422[[#This Row],[Full Time Employment_Average]]</f>
        <v>0.57725000000000004</v>
      </c>
      <c r="I244">
        <f>'Update Information Here'!AL248</f>
        <v>0</v>
      </c>
      <c r="J244">
        <f t="shared" si="3"/>
        <v>0</v>
      </c>
      <c r="K244" s="131">
        <f>Table2[[#This Row],[Annual Fees]]/Table2[[#This Row],[IQ1_Average]]</f>
        <v>0</v>
      </c>
      <c r="L244" s="131">
        <f>Table2[[#This Row],[Annual Fees]]/Table2[[#This Row],[IQ2_Average]]</f>
        <v>0</v>
      </c>
      <c r="M244" s="131">
        <f>Table2[[#This Row],[Annual Fees]]/Table2[[#This Row],[IQ3_Average]]</f>
        <v>0</v>
      </c>
      <c r="N244" s="133">
        <f>AVERAGE(Table2[[#This Row],[RI_IQ1]:[RI_IQ3]])</f>
        <v>0</v>
      </c>
      <c r="O244">
        <f>IF(Table2[[#This Row],[SNAP_Average]]&gt;20%,1, IF(Table2[[#This Row],[SNAP_Average]]&lt;11%, 3, 2))</f>
        <v>3</v>
      </c>
      <c r="P244">
        <f>IF(Table2[[#This Row],[Poverty_Average]]&gt;20%,1, IF(Table2[[#This Row],[Poverty_Average]]&lt;10%, 3, 2))</f>
        <v>3</v>
      </c>
      <c r="Q244">
        <f>IF(Table2[[#This Row],[Full Time Employment_Average]]&lt;30%,1, IF(Table2[[#This Row],[Full Time Employment_Average]]&gt;50%, 3, 2))</f>
        <v>3</v>
      </c>
      <c r="R244" s="135">
        <f>AVERAGE(Table2[[#This Row],[FCI_SNAP]:[FCI_FullTimeEmployment]])</f>
        <v>3</v>
      </c>
      <c r="S24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4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Row],[IQ2_Average]])*(3*0.02)/12,IF(D293&lt;=1.5,"NA")))</f>
        <v>209.90284142373002</v>
      </c>
      <c r="U24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335.84454627796794</v>
      </c>
    </row>
    <row r="245" spans="1:21" x14ac:dyDescent="0.25">
      <c r="A245" t="str">
        <f>Table1422[[#This Row],[Community]]</f>
        <v xml:space="preserve">Perryville  </v>
      </c>
      <c r="C245" s="126">
        <f>Table1422[[#This Row],[IQ1_Average]]</f>
        <v>25343.75</v>
      </c>
      <c r="D245" s="126">
        <f>Table1422[[#This Row],[IQ2_Average]]</f>
        <v>34425</v>
      </c>
      <c r="E245" s="126">
        <f>Table1422[[#This Row],[IQ3_Average]]</f>
        <v>48479.25</v>
      </c>
      <c r="F245" s="128">
        <f>Table1422[[#This Row],[SNAP_Average]]</f>
        <v>0.33100000000000002</v>
      </c>
      <c r="G245" s="127">
        <f>Table1422[[#This Row],[Poverty_Average]]</f>
        <v>0.215</v>
      </c>
      <c r="H245" s="127">
        <f>Table1422[[#This Row],[Full Time Employment_Average]]</f>
        <v>0.16774999999999998</v>
      </c>
      <c r="I245">
        <f>'Update Information Here'!AL249</f>
        <v>100</v>
      </c>
      <c r="J245">
        <f t="shared" si="3"/>
        <v>1200</v>
      </c>
      <c r="K245" s="131">
        <f>Table2[[#This Row],[Annual Fees]]/Table2[[#This Row],[IQ1_Average]]</f>
        <v>4.7348951911220717E-2</v>
      </c>
      <c r="L245" s="131">
        <f>Table2[[#This Row],[Annual Fees]]/Table2[[#This Row],[IQ2_Average]]</f>
        <v>3.4858387799564274E-2</v>
      </c>
      <c r="M245" s="131">
        <f>Table2[[#This Row],[Annual Fees]]/Table2[[#This Row],[IQ3_Average]]</f>
        <v>2.4752858181593156E-2</v>
      </c>
      <c r="N245" s="133">
        <f>AVERAGE(Table2[[#This Row],[RI_IQ1]:[RI_IQ3]])</f>
        <v>3.5653399297459386E-2</v>
      </c>
      <c r="O245">
        <f>IF(Table2[[#This Row],[SNAP_Average]]&gt;20%,1, IF(Table2[[#This Row],[SNAP_Average]]&lt;11%, 3, 2))</f>
        <v>1</v>
      </c>
      <c r="P245">
        <f>IF(Table2[[#This Row],[Poverty_Average]]&gt;20%,1, IF(Table2[[#This Row],[Poverty_Average]]&lt;10%, 3, 2))</f>
        <v>1</v>
      </c>
      <c r="Q245">
        <f>IF(Table2[[#This Row],[Full Time Employment_Average]]&lt;30%,1, IF(Table2[[#This Row],[Full Time Employment_Average]]&gt;50%, 3, 2))</f>
        <v>1</v>
      </c>
      <c r="R245" s="135">
        <f>AVERAGE(Table2[[#This Row],[FCI_SNAP]:[FCI_FullTimeEmployment]])</f>
        <v>1</v>
      </c>
      <c r="S24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45"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Row],[IQ2_Average]])*(3*0.02)/12,IF(D294&lt;=1.5,"NA")))</f>
        <v>0</v>
      </c>
      <c r="U24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56.095632938498454</v>
      </c>
    </row>
    <row r="246" spans="1:21" x14ac:dyDescent="0.25">
      <c r="A246" t="str">
        <f>Table1422[[#This Row],[Community]]</f>
        <v xml:space="preserve">Petersburg  </v>
      </c>
      <c r="C246" s="126">
        <f>Table1422[[#This Row],[IQ1_Average]]</f>
        <v>24437.25</v>
      </c>
      <c r="D246" s="126">
        <f>Table1422[[#This Row],[IQ2_Average]]</f>
        <v>49699.75</v>
      </c>
      <c r="E246" s="126">
        <f>Table1422[[#This Row],[IQ3_Average]]</f>
        <v>72661.75</v>
      </c>
      <c r="F246" s="128">
        <f>Table1422[[#This Row],[SNAP_Average]]</f>
        <v>0.19249999999999998</v>
      </c>
      <c r="G246" s="127">
        <f>Table1422[[#This Row],[Poverty_Average]]</f>
        <v>0.14324999999999999</v>
      </c>
      <c r="H246" s="127">
        <f>Table1422[[#This Row],[Full Time Employment_Average]]</f>
        <v>0.35799999999999998</v>
      </c>
      <c r="I246">
        <f>'Update Information Here'!AL250</f>
        <v>120</v>
      </c>
      <c r="J246">
        <f t="shared" si="3"/>
        <v>1440</v>
      </c>
      <c r="K246" s="131">
        <f>Table2[[#This Row],[Annual Fees]]/Table2[[#This Row],[IQ1_Average]]</f>
        <v>5.8926434030015649E-2</v>
      </c>
      <c r="L246" s="131">
        <f>Table2[[#This Row],[Annual Fees]]/Table2[[#This Row],[IQ2_Average]]</f>
        <v>2.8973988802760576E-2</v>
      </c>
      <c r="M246" s="131">
        <f>Table2[[#This Row],[Annual Fees]]/Table2[[#This Row],[IQ3_Average]]</f>
        <v>1.9817854648422312E-2</v>
      </c>
      <c r="N246" s="133">
        <f>AVERAGE(Table2[[#This Row],[RI_IQ1]:[RI_IQ3]])</f>
        <v>3.5906092493732847E-2</v>
      </c>
      <c r="O246">
        <f>IF(Table2[[#This Row],[SNAP_Average]]&gt;20%,1, IF(Table2[[#This Row],[SNAP_Average]]&lt;11%, 3, 2))</f>
        <v>2</v>
      </c>
      <c r="P246">
        <f>IF(Table2[[#This Row],[Poverty_Average]]&gt;20%,1, IF(Table2[[#This Row],[Poverty_Average]]&lt;10%, 3, 2))</f>
        <v>2</v>
      </c>
      <c r="Q246">
        <f>IF(Table2[[#This Row],[Full Time Employment_Average]]&lt;30%,1, IF(Table2[[#This Row],[Full Time Employment_Average]]&gt;50%, 3, 2))</f>
        <v>2</v>
      </c>
      <c r="R246" s="135">
        <f>AVERAGE(Table2[[#This Row],[FCI_SNAP]:[FCI_FullTimeEmployment]])</f>
        <v>2</v>
      </c>
      <c r="S24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4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Row],[IQ2_Average]])*(3*0.02)/12,IF(D295&lt;=1.5,"NA")))</f>
        <v>66.8410242751673</v>
      </c>
      <c r="U24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167.1025606879183</v>
      </c>
    </row>
    <row r="247" spans="1:21" x14ac:dyDescent="0.25">
      <c r="A247" t="str">
        <f>Table1422[[#This Row],[Community]]</f>
        <v xml:space="preserve">Petersville  </v>
      </c>
      <c r="B247" t="s">
        <v>497</v>
      </c>
      <c r="C247" s="126">
        <f>Table1422[[#This Row],[IQ1_Average]]</f>
        <v>27054</v>
      </c>
      <c r="D247" s="126">
        <f>Table1422[[#This Row],[IQ2_Average]]</f>
        <v>52625</v>
      </c>
      <c r="E247" s="126">
        <f>Table1422[[#This Row],[IQ3_Average]]</f>
        <v>78200</v>
      </c>
      <c r="F247" s="128">
        <f>Table1422[[#This Row],[SNAP_Average]]</f>
        <v>0.10400000000000001</v>
      </c>
      <c r="G247" s="127">
        <f>Table1422[[#This Row],[Poverty_Average]]</f>
        <v>0.09</v>
      </c>
      <c r="H247" s="127">
        <f>Table1422[[#This Row],[Full Time Employment_Average]]</f>
        <v>0.45100000000000001</v>
      </c>
      <c r="I247">
        <f>'Update Information Here'!AL251</f>
        <v>30</v>
      </c>
      <c r="J247">
        <f t="shared" si="3"/>
        <v>360</v>
      </c>
      <c r="K247" s="131">
        <f>Table2[[#This Row],[Annual Fees]]/Table2[[#This Row],[IQ1_Average]]</f>
        <v>1.330671989354624E-2</v>
      </c>
      <c r="L247" s="131">
        <f>Table2[[#This Row],[Annual Fees]]/Table2[[#This Row],[IQ2_Average]]</f>
        <v>6.8408551068883609E-3</v>
      </c>
      <c r="M247" s="131">
        <f>Table2[[#This Row],[Annual Fees]]/Table2[[#This Row],[IQ3_Average]]</f>
        <v>4.6035805626598461E-3</v>
      </c>
      <c r="N247" s="133">
        <f>AVERAGE(Table2[[#This Row],[RI_IQ1]:[RI_IQ3]])</f>
        <v>8.2503851876981494E-3</v>
      </c>
      <c r="O247">
        <f>IF(Table2[[#This Row],[SNAP_Average]]&gt;20%,1, IF(Table2[[#This Row],[SNAP_Average]]&lt;11%, 3, 2))</f>
        <v>3</v>
      </c>
      <c r="P247">
        <f>IF(Table2[[#This Row],[Poverty_Average]]&gt;20%,1, IF(Table2[[#This Row],[Poverty_Average]]&lt;10%, 3, 2))</f>
        <v>3</v>
      </c>
      <c r="Q247">
        <f>IF(Table2[[#This Row],[Full Time Employment_Average]]&lt;30%,1, IF(Table2[[#This Row],[Full Time Employment_Average]]&gt;50%, 3, 2))</f>
        <v>2</v>
      </c>
      <c r="R247" s="135">
        <f>AVERAGE(Table2[[#This Row],[FCI_SNAP]:[FCI_FullTimeEmployment]])</f>
        <v>2.6666666666666665</v>
      </c>
      <c r="S24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4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Row],[IQ2_Average]])*(3*0.02)/12,IF(D296&lt;=1.5,"NA")))</f>
        <v>181.8096932294259</v>
      </c>
      <c r="U24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290.89550916708146</v>
      </c>
    </row>
    <row r="248" spans="1:21" x14ac:dyDescent="0.25">
      <c r="A248" t="str">
        <f>Table1422[[#This Row],[Community]]</f>
        <v xml:space="preserve">Pilot Point </v>
      </c>
      <c r="C248" s="126">
        <f>Table1422[[#This Row],[IQ1_Average]]</f>
        <v>20875</v>
      </c>
      <c r="D248" s="126">
        <f>Table1422[[#This Row],[IQ2_Average]]</f>
        <v>34875</v>
      </c>
      <c r="E248" s="126">
        <f>Table1422[[#This Row],[IQ3_Average]]</f>
        <v>50250</v>
      </c>
      <c r="F248" s="128">
        <f>Table1422[[#This Row],[SNAP_Average]]</f>
        <v>0.16266666666666665</v>
      </c>
      <c r="G248" s="127">
        <f>Table1422[[#This Row],[Poverty_Average]]</f>
        <v>0.20333333333333337</v>
      </c>
      <c r="H248" s="127">
        <f>Table1422[[#This Row],[Full Time Employment_Average]]</f>
        <v>0.50600000000000001</v>
      </c>
      <c r="I248">
        <f>'Update Information Here'!AL252</f>
        <v>0</v>
      </c>
      <c r="J248">
        <f t="shared" si="3"/>
        <v>0</v>
      </c>
      <c r="K248" s="131">
        <f>Table2[[#This Row],[Annual Fees]]/Table2[[#This Row],[IQ1_Average]]</f>
        <v>0</v>
      </c>
      <c r="L248" s="131">
        <f>Table2[[#This Row],[Annual Fees]]/Table2[[#This Row],[IQ2_Average]]</f>
        <v>0</v>
      </c>
      <c r="M248" s="131">
        <f>Table2[[#This Row],[Annual Fees]]/Table2[[#This Row],[IQ3_Average]]</f>
        <v>0</v>
      </c>
      <c r="N248" s="133">
        <f>AVERAGE(Table2[[#This Row],[RI_IQ1]:[RI_IQ3]])</f>
        <v>0</v>
      </c>
      <c r="O248">
        <f>IF(Table2[[#This Row],[SNAP_Average]]&gt;20%,1, IF(Table2[[#This Row],[SNAP_Average]]&lt;11%, 3, 2))</f>
        <v>2</v>
      </c>
      <c r="P248">
        <f>IF(Table2[[#This Row],[Poverty_Average]]&gt;20%,1, IF(Table2[[#This Row],[Poverty_Average]]&lt;10%, 3, 2))</f>
        <v>1</v>
      </c>
      <c r="Q248">
        <f>IF(Table2[[#This Row],[Full Time Employment_Average]]&lt;30%,1, IF(Table2[[#This Row],[Full Time Employment_Average]]&gt;50%, 3, 2))</f>
        <v>3</v>
      </c>
      <c r="R248" s="135">
        <f>AVERAGE(Table2[[#This Row],[FCI_SNAP]:[FCI_FullTimeEmployment]])</f>
        <v>2</v>
      </c>
      <c r="S24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4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Row],[IQ2_Average]])*(3*0.02)/12,IF(D297&lt;=1.5,"NA")))</f>
        <v>51.825004980410377</v>
      </c>
      <c r="U24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129.56251245102598</v>
      </c>
    </row>
    <row r="249" spans="1:21" x14ac:dyDescent="0.25">
      <c r="A249" t="str">
        <f>Table1422[[#This Row],[Community]]</f>
        <v xml:space="preserve">Pilot Station </v>
      </c>
      <c r="C249" s="126">
        <f>Table1422[[#This Row],[IQ1_Average]]</f>
        <v>17619.5</v>
      </c>
      <c r="D249" s="126">
        <f>Table1422[[#This Row],[IQ2_Average]]</f>
        <v>26265.75</v>
      </c>
      <c r="E249" s="126">
        <f>Table1422[[#This Row],[IQ3_Average]]</f>
        <v>41518.75</v>
      </c>
      <c r="F249" s="128">
        <f>Table1422[[#This Row],[SNAP_Average]]</f>
        <v>0.55574999999999997</v>
      </c>
      <c r="G249" s="127">
        <f>Table1422[[#This Row],[Poverty_Average]]</f>
        <v>0.38149999999999995</v>
      </c>
      <c r="H249" s="127">
        <f>Table1422[[#This Row],[Full Time Employment_Average]]</f>
        <v>0.23624999999999999</v>
      </c>
      <c r="I249">
        <f>'Update Information Here'!AL253</f>
        <v>0</v>
      </c>
      <c r="J249">
        <f t="shared" si="3"/>
        <v>0</v>
      </c>
      <c r="K249" s="131">
        <f>Table2[[#This Row],[Annual Fees]]/Table2[[#This Row],[IQ1_Average]]</f>
        <v>0</v>
      </c>
      <c r="L249" s="131">
        <f>Table2[[#This Row],[Annual Fees]]/Table2[[#This Row],[IQ2_Average]]</f>
        <v>0</v>
      </c>
      <c r="M249" s="131">
        <f>Table2[[#This Row],[Annual Fees]]/Table2[[#This Row],[IQ3_Average]]</f>
        <v>0</v>
      </c>
      <c r="N249" s="133">
        <f>AVERAGE(Table2[[#This Row],[RI_IQ1]:[RI_IQ3]])</f>
        <v>0</v>
      </c>
      <c r="O249">
        <f>IF(Table2[[#This Row],[SNAP_Average]]&gt;20%,1, IF(Table2[[#This Row],[SNAP_Average]]&lt;11%, 3, 2))</f>
        <v>1</v>
      </c>
      <c r="P249">
        <f>IF(Table2[[#This Row],[Poverty_Average]]&gt;20%,1, IF(Table2[[#This Row],[Poverty_Average]]&lt;10%, 3, 2))</f>
        <v>1</v>
      </c>
      <c r="Q249">
        <f>IF(Table2[[#This Row],[Full Time Employment_Average]]&lt;30%,1, IF(Table2[[#This Row],[Full Time Employment_Average]]&gt;50%, 3, 2))</f>
        <v>1</v>
      </c>
      <c r="R249" s="135">
        <f>AVERAGE(Table2[[#This Row],[FCI_SNAP]:[FCI_FullTimeEmployment]])</f>
        <v>1</v>
      </c>
      <c r="S24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4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Row],[IQ2_Average]])*(3*0.02)/12,IF(D298&lt;=1.5,"NA")))</f>
        <v>0</v>
      </c>
      <c r="U24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42.047477452294409</v>
      </c>
    </row>
    <row r="250" spans="1:21" x14ac:dyDescent="0.25">
      <c r="A250" t="str">
        <f>Table1422[[#This Row],[Community]]</f>
        <v xml:space="preserve">Pitkas Point  </v>
      </c>
      <c r="C250" s="126">
        <f>Table1422[[#This Row],[IQ1_Average]]</f>
        <v>18194.333333333332</v>
      </c>
      <c r="D250" s="126">
        <f>Table1422[[#This Row],[IQ2_Average]]</f>
        <v>29902.666666666668</v>
      </c>
      <c r="E250" s="126">
        <f>Table1422[[#This Row],[IQ3_Average]]</f>
        <v>49139</v>
      </c>
      <c r="F250" s="128">
        <f>Table1422[[#This Row],[SNAP_Average]]</f>
        <v>0.62549999999999994</v>
      </c>
      <c r="G250" s="127">
        <f>Table1422[[#This Row],[Poverty_Average]]</f>
        <v>0.34025</v>
      </c>
      <c r="H250" s="127">
        <f>Table1422[[#This Row],[Full Time Employment_Average]]</f>
        <v>0.23425000000000001</v>
      </c>
      <c r="I250">
        <f>'Update Information Here'!AL254</f>
        <v>0</v>
      </c>
      <c r="J250">
        <f t="shared" si="3"/>
        <v>0</v>
      </c>
      <c r="K250" s="131">
        <f>Table2[[#This Row],[Annual Fees]]/Table2[[#This Row],[IQ1_Average]]</f>
        <v>0</v>
      </c>
      <c r="L250" s="131">
        <f>Table2[[#This Row],[Annual Fees]]/Table2[[#This Row],[IQ2_Average]]</f>
        <v>0</v>
      </c>
      <c r="M250" s="131">
        <f>Table2[[#This Row],[Annual Fees]]/Table2[[#This Row],[IQ3_Average]]</f>
        <v>0</v>
      </c>
      <c r="N250" s="133">
        <f>AVERAGE(Table2[[#This Row],[RI_IQ1]:[RI_IQ3]])</f>
        <v>0</v>
      </c>
      <c r="O250">
        <f>IF(Table2[[#This Row],[SNAP_Average]]&gt;20%,1, IF(Table2[[#This Row],[SNAP_Average]]&lt;11%, 3, 2))</f>
        <v>1</v>
      </c>
      <c r="P250">
        <f>IF(Table2[[#This Row],[Poverty_Average]]&gt;20%,1, IF(Table2[[#This Row],[Poverty_Average]]&lt;10%, 3, 2))</f>
        <v>1</v>
      </c>
      <c r="Q250">
        <f>IF(Table2[[#This Row],[Full Time Employment_Average]]&lt;30%,1, IF(Table2[[#This Row],[Full Time Employment_Average]]&gt;50%, 3, 2))</f>
        <v>1</v>
      </c>
      <c r="R250" s="135">
        <f>AVERAGE(Table2[[#This Row],[FCI_SNAP]:[FCI_FullTimeEmployment]])</f>
        <v>1</v>
      </c>
      <c r="S25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5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Row],[IQ2_Average]])*(3*0.02)/12,IF(D299&lt;=1.5,"NA")))</f>
        <v>0</v>
      </c>
      <c r="U25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45.975136260847904</v>
      </c>
    </row>
    <row r="251" spans="1:21" x14ac:dyDescent="0.25">
      <c r="A251" t="str">
        <f>Table1422[[#This Row],[Community]]</f>
        <v xml:space="preserve">Platinum </v>
      </c>
      <c r="C251" s="126">
        <f>Table1422[[#This Row],[IQ1_Average]]</f>
        <v>16875</v>
      </c>
      <c r="D251" s="126">
        <f>Table1422[[#This Row],[IQ2_Average]]</f>
        <v>26625</v>
      </c>
      <c r="E251" s="126">
        <f>Table1422[[#This Row],[IQ3_Average]]</f>
        <v>62750</v>
      </c>
      <c r="F251" s="128">
        <f>Table1422[[#This Row],[SNAP_Average]]</f>
        <v>0.42949999999999999</v>
      </c>
      <c r="G251" s="127">
        <f>Table1422[[#This Row],[Poverty_Average]]</f>
        <v>0.18874999999999997</v>
      </c>
      <c r="H251" s="127">
        <f>Table1422[[#This Row],[Full Time Employment_Average]]</f>
        <v>0.41649999999999998</v>
      </c>
      <c r="I251">
        <f>'Update Information Here'!AL255</f>
        <v>0</v>
      </c>
      <c r="J251">
        <f t="shared" si="3"/>
        <v>0</v>
      </c>
      <c r="K251" s="131">
        <f>Table2[[#This Row],[Annual Fees]]/Table2[[#This Row],[IQ1_Average]]</f>
        <v>0</v>
      </c>
      <c r="L251" s="131">
        <f>Table2[[#This Row],[Annual Fees]]/Table2[[#This Row],[IQ2_Average]]</f>
        <v>0</v>
      </c>
      <c r="M251" s="131">
        <f>Table2[[#This Row],[Annual Fees]]/Table2[[#This Row],[IQ3_Average]]</f>
        <v>0</v>
      </c>
      <c r="N251" s="133">
        <f>AVERAGE(Table2[[#This Row],[RI_IQ1]:[RI_IQ3]])</f>
        <v>0</v>
      </c>
      <c r="O251">
        <f>IF(Table2[[#This Row],[SNAP_Average]]&gt;20%,1, IF(Table2[[#This Row],[SNAP_Average]]&lt;11%, 3, 2))</f>
        <v>1</v>
      </c>
      <c r="P251">
        <f>IF(Table2[[#This Row],[Poverty_Average]]&gt;20%,1, IF(Table2[[#This Row],[Poverty_Average]]&lt;10%, 3, 2))</f>
        <v>2</v>
      </c>
      <c r="Q251">
        <f>IF(Table2[[#This Row],[Full Time Employment_Average]]&lt;30%,1, IF(Table2[[#This Row],[Full Time Employment_Average]]&gt;50%, 3, 2))</f>
        <v>2</v>
      </c>
      <c r="R251" s="135">
        <f>AVERAGE(Table2[[#This Row],[FCI_SNAP]:[FCI_FullTimeEmployment]])</f>
        <v>1.6666666666666667</v>
      </c>
      <c r="S25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5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Row],[IQ2_Average]])*(3*0.02)/12,IF(D300&lt;=1.5,"NA")))</f>
        <v>44.344246280431157</v>
      </c>
      <c r="U25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110.86061570107792</v>
      </c>
    </row>
    <row r="252" spans="1:21" x14ac:dyDescent="0.25">
      <c r="A252" t="str">
        <f>Table1422[[#This Row],[Community]]</f>
        <v xml:space="preserve">Pleasant Valley  </v>
      </c>
      <c r="C252" s="126">
        <f>Table1422[[#This Row],[IQ1_Average]]</f>
        <v>31285.5</v>
      </c>
      <c r="D252" s="126">
        <f>Table1422[[#This Row],[IQ2_Average]]</f>
        <v>51144.5</v>
      </c>
      <c r="E252" s="126">
        <f>Table1422[[#This Row],[IQ3_Average]]</f>
        <v>78855.666666666672</v>
      </c>
      <c r="F252" s="128">
        <f>Table1422[[#This Row],[SNAP_Average]]</f>
        <v>0.10725</v>
      </c>
      <c r="G252" s="127">
        <f>Table1422[[#This Row],[Poverty_Average]]</f>
        <v>0.19325000000000001</v>
      </c>
      <c r="H252" s="127">
        <f>Table1422[[#This Row],[Full Time Employment_Average]]</f>
        <v>0.62224999999999997</v>
      </c>
      <c r="I252">
        <f>'Update Information Here'!AL256</f>
        <v>0</v>
      </c>
      <c r="J252">
        <f t="shared" si="3"/>
        <v>0</v>
      </c>
      <c r="K252" s="131">
        <f>Table2[[#This Row],[Annual Fees]]/Table2[[#This Row],[IQ1_Average]]</f>
        <v>0</v>
      </c>
      <c r="L252" s="131">
        <f>Table2[[#This Row],[Annual Fees]]/Table2[[#This Row],[IQ2_Average]]</f>
        <v>0</v>
      </c>
      <c r="M252" s="131">
        <f>Table2[[#This Row],[Annual Fees]]/Table2[[#This Row],[IQ3_Average]]</f>
        <v>0</v>
      </c>
      <c r="N252" s="133">
        <f>AVERAGE(Table2[[#This Row],[RI_IQ1]:[RI_IQ3]])</f>
        <v>0</v>
      </c>
      <c r="O252">
        <f>IF(Table2[[#This Row],[SNAP_Average]]&gt;20%,1, IF(Table2[[#This Row],[SNAP_Average]]&lt;11%, 3, 2))</f>
        <v>3</v>
      </c>
      <c r="P252">
        <f>IF(Table2[[#This Row],[Poverty_Average]]&gt;20%,1, IF(Table2[[#This Row],[Poverty_Average]]&lt;10%, 3, 2))</f>
        <v>2</v>
      </c>
      <c r="Q252">
        <f>IF(Table2[[#This Row],[Full Time Employment_Average]]&lt;30%,1, IF(Table2[[#This Row],[Full Time Employment_Average]]&gt;50%, 3, 2))</f>
        <v>3</v>
      </c>
      <c r="R252" s="135">
        <f>AVERAGE(Table2[[#This Row],[FCI_SNAP]:[FCI_FullTimeEmployment]])</f>
        <v>2.6666666666666665</v>
      </c>
      <c r="S25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5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Row],[IQ2_Average]])*(3*0.02)/12,IF(D301&lt;=1.5,"NA")))</f>
        <v>194.71153924168104</v>
      </c>
      <c r="U25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311.53846278668959</v>
      </c>
    </row>
    <row r="253" spans="1:21" x14ac:dyDescent="0.25">
      <c r="A253" t="str">
        <f>Table1422[[#This Row],[Community]]</f>
        <v xml:space="preserve">Point Baker  </v>
      </c>
      <c r="C253" s="126" t="e">
        <f>Table1422[[#This Row],[IQ1_Average]]</f>
        <v>#DIV/0!</v>
      </c>
      <c r="D253" s="126" t="e">
        <f>Table1422[[#This Row],[IQ2_Average]]</f>
        <v>#DIV/0!</v>
      </c>
      <c r="E253" s="126" t="e">
        <f>Table1422[[#This Row],[IQ3_Average]]</f>
        <v>#DIV/0!</v>
      </c>
      <c r="F253" s="128">
        <f>Table1422[[#This Row],[SNAP_Average]]</f>
        <v>0.45833333333333331</v>
      </c>
      <c r="G253" s="127">
        <f>Table1422[[#This Row],[Poverty_Average]]</f>
        <v>0.51833333333333331</v>
      </c>
      <c r="H253" s="127">
        <f>Table1422[[#This Row],[Full Time Employment_Average]]</f>
        <v>0</v>
      </c>
      <c r="I253">
        <f>'Update Information Here'!AL257</f>
        <v>0</v>
      </c>
      <c r="J253">
        <f t="shared" si="3"/>
        <v>0</v>
      </c>
      <c r="K253" s="131" t="e">
        <f>Table2[[#This Row],[Annual Fees]]/Table2[[#This Row],[IQ1_Average]]</f>
        <v>#DIV/0!</v>
      </c>
      <c r="L253" s="131" t="e">
        <f>Table2[[#This Row],[Annual Fees]]/Table2[[#This Row],[IQ2_Average]]</f>
        <v>#DIV/0!</v>
      </c>
      <c r="M253" s="131" t="e">
        <f>Table2[[#This Row],[Annual Fees]]/Table2[[#This Row],[IQ3_Average]]</f>
        <v>#DIV/0!</v>
      </c>
      <c r="N253" s="133" t="e">
        <f>AVERAGE(Table2[[#This Row],[RI_IQ1]:[RI_IQ3]])</f>
        <v>#DIV/0!</v>
      </c>
      <c r="O253">
        <f>IF(Table2[[#This Row],[SNAP_Average]]&gt;20%,1, IF(Table2[[#This Row],[SNAP_Average]]&lt;11%, 3, 2))</f>
        <v>1</v>
      </c>
      <c r="P253">
        <f>IF(Table2[[#This Row],[Poverty_Average]]&gt;20%,1, IF(Table2[[#This Row],[Poverty_Average]]&lt;10%, 3, 2))</f>
        <v>1</v>
      </c>
      <c r="Q253">
        <f>IF(Table2[[#This Row],[Full Time Employment_Average]]&lt;30%,1, IF(Table2[[#This Row],[Full Time Employment_Average]]&gt;50%, 3, 2))</f>
        <v>1</v>
      </c>
      <c r="R253" s="135">
        <f>AVERAGE(Table2[[#This Row],[FCI_SNAP]:[FCI_FullTimeEmployment]])</f>
        <v>1</v>
      </c>
      <c r="S253"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25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Row],[IQ2_Average]])*(3*0.02)/12,IF(D302&lt;=1.5,"NA")))</f>
        <v>0</v>
      </c>
      <c r="U253"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4" spans="1:21" x14ac:dyDescent="0.25">
      <c r="A254" t="str">
        <f>Table1422[[#This Row],[Community]]</f>
        <v xml:space="preserve">Point Hope </v>
      </c>
      <c r="C254" s="126">
        <f>Table1422[[#This Row],[IQ1_Average]]</f>
        <v>31125</v>
      </c>
      <c r="D254" s="126">
        <f>Table1422[[#This Row],[IQ2_Average]]</f>
        <v>51495.333333333336</v>
      </c>
      <c r="E254" s="126">
        <f>Table1422[[#This Row],[IQ3_Average]]</f>
        <v>71995</v>
      </c>
      <c r="F254" s="128">
        <f>Table1422[[#This Row],[SNAP_Average]]</f>
        <v>0.46699999999999997</v>
      </c>
      <c r="G254" s="127">
        <f>Table1422[[#This Row],[Poverty_Average]]</f>
        <v>0.3715</v>
      </c>
      <c r="H254" s="127">
        <f>Table1422[[#This Row],[Full Time Employment_Average]]</f>
        <v>0.36749999999999999</v>
      </c>
      <c r="I254">
        <f>'Update Information Here'!AL258</f>
        <v>0</v>
      </c>
      <c r="J254">
        <f t="shared" ref="J254:J317" si="4">I254*12</f>
        <v>0</v>
      </c>
      <c r="K254" s="131">
        <f>Table2[[#This Row],[Annual Fees]]/Table2[[#This Row],[IQ1_Average]]</f>
        <v>0</v>
      </c>
      <c r="L254" s="131">
        <f>Table2[[#This Row],[Annual Fees]]/Table2[[#This Row],[IQ2_Average]]</f>
        <v>0</v>
      </c>
      <c r="M254" s="131">
        <f>Table2[[#This Row],[Annual Fees]]/Table2[[#This Row],[IQ3_Average]]</f>
        <v>0</v>
      </c>
      <c r="N254" s="133">
        <f>AVERAGE(Table2[[#This Row],[RI_IQ1]:[RI_IQ3]])</f>
        <v>0</v>
      </c>
      <c r="O254">
        <f>IF(Table2[[#This Row],[SNAP_Average]]&gt;20%,1, IF(Table2[[#This Row],[SNAP_Average]]&lt;11%, 3, 2))</f>
        <v>1</v>
      </c>
      <c r="P254">
        <f>IF(Table2[[#This Row],[Poverty_Average]]&gt;20%,1, IF(Table2[[#This Row],[Poverty_Average]]&lt;10%, 3, 2))</f>
        <v>1</v>
      </c>
      <c r="Q254">
        <f>IF(Table2[[#This Row],[Full Time Employment_Average]]&lt;30%,1, IF(Table2[[#This Row],[Full Time Employment_Average]]&gt;50%, 3, 2))</f>
        <v>2</v>
      </c>
      <c r="R254" s="135">
        <f>AVERAGE(Table2[[#This Row],[FCI_SNAP]:[FCI_FullTimeEmployment]])</f>
        <v>1.3333333333333333</v>
      </c>
      <c r="S25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54"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Row],[IQ2_Average]])*(3*0.02)/12,IF(D303&lt;=1.5,"NA")))</f>
        <v>0</v>
      </c>
      <c r="U25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76.408666837124045</v>
      </c>
    </row>
    <row r="255" spans="1:21" x14ac:dyDescent="0.25">
      <c r="A255" t="str">
        <f>Table1422[[#This Row],[Community]]</f>
        <v xml:space="preserve">Point Lay  </v>
      </c>
      <c r="C255" s="126">
        <f>Table1422[[#This Row],[IQ1_Average]]</f>
        <v>28937.5</v>
      </c>
      <c r="D255" s="126">
        <f>Table1422[[#This Row],[IQ2_Average]]</f>
        <v>50416.75</v>
      </c>
      <c r="E255" s="126">
        <f>Table1422[[#This Row],[IQ3_Average]]</f>
        <v>74160.75</v>
      </c>
      <c r="F255" s="128">
        <f>Table1422[[#This Row],[SNAP_Average]]</f>
        <v>0.18524999999999997</v>
      </c>
      <c r="G255" s="127">
        <f>Table1422[[#This Row],[Poverty_Average]]</f>
        <v>0.23249999999999998</v>
      </c>
      <c r="H255" s="127">
        <f>Table1422[[#This Row],[Full Time Employment_Average]]</f>
        <v>0.35749999999999998</v>
      </c>
      <c r="I255">
        <f>'Update Information Here'!AL259</f>
        <v>0</v>
      </c>
      <c r="J255">
        <f t="shared" si="4"/>
        <v>0</v>
      </c>
      <c r="K255" s="131">
        <f>Table2[[#This Row],[Annual Fees]]/Table2[[#This Row],[IQ1_Average]]</f>
        <v>0</v>
      </c>
      <c r="L255" s="131">
        <f>Table2[[#This Row],[Annual Fees]]/Table2[[#This Row],[IQ2_Average]]</f>
        <v>0</v>
      </c>
      <c r="M255" s="131">
        <f>Table2[[#This Row],[Annual Fees]]/Table2[[#This Row],[IQ3_Average]]</f>
        <v>0</v>
      </c>
      <c r="N255" s="133">
        <f>AVERAGE(Table2[[#This Row],[RI_IQ1]:[RI_IQ3]])</f>
        <v>0</v>
      </c>
      <c r="O255">
        <f>IF(Table2[[#This Row],[SNAP_Average]]&gt;20%,1, IF(Table2[[#This Row],[SNAP_Average]]&lt;11%, 3, 2))</f>
        <v>2</v>
      </c>
      <c r="P255">
        <f>IF(Table2[[#This Row],[Poverty_Average]]&gt;20%,1, IF(Table2[[#This Row],[Poverty_Average]]&lt;10%, 3, 2))</f>
        <v>1</v>
      </c>
      <c r="Q255">
        <f>IF(Table2[[#This Row],[Full Time Employment_Average]]&lt;30%,1, IF(Table2[[#This Row],[Full Time Employment_Average]]&gt;50%, 3, 2))</f>
        <v>2</v>
      </c>
      <c r="R255" s="135">
        <f>AVERAGE(Table2[[#This Row],[FCI_SNAP]:[FCI_FullTimeEmployment]])</f>
        <v>1.6666666666666667</v>
      </c>
      <c r="S25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5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Row],[IQ2_Average]])*(3*0.02)/12,IF(D304&lt;=1.5,"NA")))</f>
        <v>73.66359308105497</v>
      </c>
      <c r="U25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184.15898270263745</v>
      </c>
    </row>
    <row r="256" spans="1:21" x14ac:dyDescent="0.25">
      <c r="A256" t="str">
        <f>Table1422[[#This Row],[Community]]</f>
        <v xml:space="preserve">Point MacKenzie  </v>
      </c>
      <c r="C256" s="126">
        <f>Table1422[[#This Row],[IQ1_Average]]</f>
        <v>35430.666666666664</v>
      </c>
      <c r="D256" s="126">
        <f>Table1422[[#This Row],[IQ2_Average]]</f>
        <v>68917</v>
      </c>
      <c r="E256" s="126">
        <f>Table1422[[#This Row],[IQ3_Average]]</f>
        <v>87361</v>
      </c>
      <c r="F256" s="128">
        <f>Table1422[[#This Row],[SNAP_Average]]</f>
        <v>6.6000000000000003E-2</v>
      </c>
      <c r="G256" s="127">
        <f>Table1422[[#This Row],[Poverty_Average]]</f>
        <v>0.1115</v>
      </c>
      <c r="H256" s="127">
        <f>Table1422[[#This Row],[Full Time Employment_Average]]</f>
        <v>0.36124999999999996</v>
      </c>
      <c r="I256">
        <f>'Update Information Here'!AL260</f>
        <v>0</v>
      </c>
      <c r="J256">
        <f t="shared" si="4"/>
        <v>0</v>
      </c>
      <c r="K256" s="131">
        <f>Table2[[#This Row],[Annual Fees]]/Table2[[#This Row],[IQ1_Average]]</f>
        <v>0</v>
      </c>
      <c r="L256" s="131">
        <f>Table2[[#This Row],[Annual Fees]]/Table2[[#This Row],[IQ2_Average]]</f>
        <v>0</v>
      </c>
      <c r="M256" s="131">
        <f>Table2[[#This Row],[Annual Fees]]/Table2[[#This Row],[IQ3_Average]]</f>
        <v>0</v>
      </c>
      <c r="N256" s="133">
        <f>AVERAGE(Table2[[#This Row],[RI_IQ1]:[RI_IQ3]])</f>
        <v>0</v>
      </c>
      <c r="O256">
        <f>IF(Table2[[#This Row],[SNAP_Average]]&gt;20%,1, IF(Table2[[#This Row],[SNAP_Average]]&lt;11%, 3, 2))</f>
        <v>3</v>
      </c>
      <c r="P256">
        <f>IF(Table2[[#This Row],[Poverty_Average]]&gt;20%,1, IF(Table2[[#This Row],[Poverty_Average]]&lt;10%, 3, 2))</f>
        <v>2</v>
      </c>
      <c r="Q256">
        <f>IF(Table2[[#This Row],[Full Time Employment_Average]]&lt;30%,1, IF(Table2[[#This Row],[Full Time Employment_Average]]&gt;50%, 3, 2))</f>
        <v>2</v>
      </c>
      <c r="R256" s="135">
        <f>AVERAGE(Table2[[#This Row],[FCI_SNAP]:[FCI_FullTimeEmployment]])</f>
        <v>2.3333333333333335</v>
      </c>
      <c r="S25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5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Row],[IQ2_Average]])*(3*0.02)/12,IF(D305&lt;=1.5,"NA")))</f>
        <v>92.283101336087725</v>
      </c>
      <c r="U25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230.70775334021937</v>
      </c>
    </row>
    <row r="257" spans="1:21" x14ac:dyDescent="0.25">
      <c r="A257" t="str">
        <f>Table1422[[#This Row],[Community]]</f>
        <v xml:space="preserve">Point Possession  </v>
      </c>
      <c r="C257" s="126">
        <f>Table1422[[#This Row],[IQ1_Average]]</f>
        <v>32563</v>
      </c>
      <c r="D257" s="126">
        <f>Table1422[[#This Row],[IQ2_Average]]</f>
        <v>80167</v>
      </c>
      <c r="E257" s="126">
        <f>Table1422[[#This Row],[IQ3_Average]]</f>
        <v>87357</v>
      </c>
      <c r="F257" s="128">
        <f>Table1422[[#This Row],[SNAP_Average]]</f>
        <v>5.2000000000000005E-2</v>
      </c>
      <c r="G257" s="127">
        <f>Table1422[[#This Row],[Poverty_Average]]</f>
        <v>9.4E-2</v>
      </c>
      <c r="H257" s="127">
        <f>Table1422[[#This Row],[Full Time Employment_Average]]</f>
        <v>0</v>
      </c>
      <c r="I257">
        <f>'Update Information Here'!AL261</f>
        <v>0</v>
      </c>
      <c r="J257">
        <f t="shared" si="4"/>
        <v>0</v>
      </c>
      <c r="K257" s="131">
        <f>Table2[[#This Row],[Annual Fees]]/Table2[[#This Row],[IQ1_Average]]</f>
        <v>0</v>
      </c>
      <c r="L257" s="131">
        <f>Table2[[#This Row],[Annual Fees]]/Table2[[#This Row],[IQ2_Average]]</f>
        <v>0</v>
      </c>
      <c r="M257" s="131">
        <f>Table2[[#This Row],[Annual Fees]]/Table2[[#This Row],[IQ3_Average]]</f>
        <v>0</v>
      </c>
      <c r="N257" s="133">
        <f>AVERAGE(Table2[[#This Row],[RI_IQ1]:[RI_IQ3]])</f>
        <v>0</v>
      </c>
      <c r="O257">
        <f>IF(Table2[[#This Row],[SNAP_Average]]&gt;20%,1, IF(Table2[[#This Row],[SNAP_Average]]&lt;11%, 3, 2))</f>
        <v>3</v>
      </c>
      <c r="P257">
        <f>IF(Table2[[#This Row],[Poverty_Average]]&gt;20%,1, IF(Table2[[#This Row],[Poverty_Average]]&lt;10%, 3, 2))</f>
        <v>3</v>
      </c>
      <c r="Q257">
        <f>IF(Table2[[#This Row],[Full Time Employment_Average]]&lt;30%,1, IF(Table2[[#This Row],[Full Time Employment_Average]]&gt;50%, 3, 2))</f>
        <v>1</v>
      </c>
      <c r="R257" s="135">
        <f>AVERAGE(Table2[[#This Row],[FCI_SNAP]:[FCI_FullTimeEmployment]])</f>
        <v>2.3333333333333335</v>
      </c>
      <c r="S25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5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Row],[IQ2_Average]])*(3*0.02)/12,IF(D306&lt;=1.5,"NA")))</f>
        <v>91.523226140862462</v>
      </c>
      <c r="U25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228.80806535215618</v>
      </c>
    </row>
    <row r="258" spans="1:21" x14ac:dyDescent="0.25">
      <c r="A258" t="str">
        <f>Table1422[[#This Row],[Community]]</f>
        <v xml:space="preserve">Pope-Vannoy Landing  </v>
      </c>
      <c r="C258" s="126" t="e">
        <f>Table1422[[#This Row],[IQ1_Average]]</f>
        <v>#DIV/0!</v>
      </c>
      <c r="D258" s="126" t="e">
        <f>Table1422[[#This Row],[IQ2_Average]]</f>
        <v>#DIV/0!</v>
      </c>
      <c r="E258" s="126" t="e">
        <f>Table1422[[#This Row],[IQ3_Average]]</f>
        <v>#DIV/0!</v>
      </c>
      <c r="F258" s="128" t="e">
        <f>Table1422[[#This Row],[SNAP_Average]]</f>
        <v>#DIV/0!</v>
      </c>
      <c r="G258" s="127" t="e">
        <f>Table1422[[#This Row],[Poverty_Average]]</f>
        <v>#DIV/0!</v>
      </c>
      <c r="H258" s="127">
        <f>Table1422[[#This Row],[Full Time Employment_Average]]</f>
        <v>0.28300000000000003</v>
      </c>
      <c r="I258">
        <f>'Update Information Here'!AL262</f>
        <v>20</v>
      </c>
      <c r="J258">
        <f t="shared" si="4"/>
        <v>240</v>
      </c>
      <c r="K258" s="131" t="e">
        <f>Table2[[#This Row],[Annual Fees]]/Table2[[#This Row],[IQ1_Average]]</f>
        <v>#DIV/0!</v>
      </c>
      <c r="L258" s="131" t="e">
        <f>Table2[[#This Row],[Annual Fees]]/Table2[[#This Row],[IQ2_Average]]</f>
        <v>#DIV/0!</v>
      </c>
      <c r="M258" s="131" t="e">
        <f>Table2[[#This Row],[Annual Fees]]/Table2[[#This Row],[IQ3_Average]]</f>
        <v>#DIV/0!</v>
      </c>
      <c r="N258" s="133" t="e">
        <f>AVERAGE(Table2[[#This Row],[RI_IQ1]:[RI_IQ3]])</f>
        <v>#DIV/0!</v>
      </c>
      <c r="O258" t="e">
        <f>IF(Table2[[#This Row],[SNAP_Average]]&gt;20%,1, IF(Table2[[#This Row],[SNAP_Average]]&lt;11%, 3, 2))</f>
        <v>#DIV/0!</v>
      </c>
      <c r="P258" t="e">
        <f>IF(Table2[[#This Row],[Poverty_Average]]&gt;20%,1, IF(Table2[[#This Row],[Poverty_Average]]&lt;10%, 3, 2))</f>
        <v>#DIV/0!</v>
      </c>
      <c r="Q258">
        <f>IF(Table2[[#This Row],[Full Time Employment_Average]]&lt;30%,1, IF(Table2[[#This Row],[Full Time Employment_Average]]&gt;50%, 3, 2))</f>
        <v>1</v>
      </c>
      <c r="R258" s="135" t="e">
        <f>AVERAGE(Table2[[#This Row],[FCI_SNAP]:[FCI_FullTimeEmployment]])</f>
        <v>#DIV/0!</v>
      </c>
      <c r="S258"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258"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Row],[IQ2_Average]])*(3*0.02)/12,IF(D307&lt;=1.5,"NA")))</f>
        <v>#DIV/0!</v>
      </c>
      <c r="U258"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259" spans="1:21" x14ac:dyDescent="0.25">
      <c r="A259" t="str">
        <f>Table1422[[#This Row],[Community]]</f>
        <v xml:space="preserve">Port Alexander </v>
      </c>
      <c r="C259" s="126">
        <f>Table1422[[#This Row],[IQ1_Average]]</f>
        <v>47975</v>
      </c>
      <c r="D259" s="126">
        <f>Table1422[[#This Row],[IQ2_Average]]</f>
        <v>65950</v>
      </c>
      <c r="E259" s="126">
        <f>Table1422[[#This Row],[IQ3_Average]]</f>
        <v>84396</v>
      </c>
      <c r="F259" s="128">
        <f>Table1422[[#This Row],[SNAP_Average]]</f>
        <v>0</v>
      </c>
      <c r="G259" s="127">
        <f>Table1422[[#This Row],[Poverty_Average]]</f>
        <v>0</v>
      </c>
      <c r="H259" s="127">
        <f>Table1422[[#This Row],[Full Time Employment_Average]]</f>
        <v>0.40100000000000002</v>
      </c>
      <c r="I259">
        <f>'Update Information Here'!AL263</f>
        <v>0</v>
      </c>
      <c r="J259">
        <f t="shared" si="4"/>
        <v>0</v>
      </c>
      <c r="K259" s="131">
        <f>Table2[[#This Row],[Annual Fees]]/Table2[[#This Row],[IQ1_Average]]</f>
        <v>0</v>
      </c>
      <c r="L259" s="131">
        <f>Table2[[#This Row],[Annual Fees]]/Table2[[#This Row],[IQ2_Average]]</f>
        <v>0</v>
      </c>
      <c r="M259" s="131">
        <f>Table2[[#This Row],[Annual Fees]]/Table2[[#This Row],[IQ3_Average]]</f>
        <v>0</v>
      </c>
      <c r="N259" s="133">
        <f>AVERAGE(Table2[[#This Row],[RI_IQ1]:[RI_IQ3]])</f>
        <v>0</v>
      </c>
      <c r="O259">
        <f>IF(Table2[[#This Row],[SNAP_Average]]&gt;20%,1, IF(Table2[[#This Row],[SNAP_Average]]&lt;11%, 3, 2))</f>
        <v>3</v>
      </c>
      <c r="P259">
        <f>IF(Table2[[#This Row],[Poverty_Average]]&gt;20%,1, IF(Table2[[#This Row],[Poverty_Average]]&lt;10%, 3, 2))</f>
        <v>3</v>
      </c>
      <c r="Q259">
        <f>IF(Table2[[#This Row],[Full Time Employment_Average]]&lt;30%,1, IF(Table2[[#This Row],[Full Time Employment_Average]]&gt;50%, 3, 2))</f>
        <v>2</v>
      </c>
      <c r="R259" s="135">
        <f>AVERAGE(Table2[[#This Row],[FCI_SNAP]:[FCI_FullTimeEmployment]])</f>
        <v>2.6666666666666665</v>
      </c>
      <c r="S25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5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Row],[IQ2_Average]])*(3*0.02)/12,IF(D308&lt;=1.5,"NA")))</f>
        <v>261.19975033014833</v>
      </c>
      <c r="U25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417.91960052823725</v>
      </c>
    </row>
    <row r="260" spans="1:21" x14ac:dyDescent="0.25">
      <c r="A260" t="str">
        <f>Table1422[[#This Row],[Community]]</f>
        <v xml:space="preserve">Port Alsworth  </v>
      </c>
      <c r="C260" s="126">
        <f>Table1422[[#This Row],[IQ1_Average]]</f>
        <v>57000</v>
      </c>
      <c r="D260" s="126">
        <f>Table1422[[#This Row],[IQ2_Average]]</f>
        <v>76375</v>
      </c>
      <c r="E260" s="126">
        <f>Table1422[[#This Row],[IQ3_Average]]</f>
        <v>90000</v>
      </c>
      <c r="F260" s="128">
        <f>Table1422[[#This Row],[SNAP_Average]]</f>
        <v>5.5000000000000005E-3</v>
      </c>
      <c r="G260" s="127">
        <f>Table1422[[#This Row],[Poverty_Average]]</f>
        <v>6.1749999999999999E-2</v>
      </c>
      <c r="H260" s="127">
        <f>Table1422[[#This Row],[Full Time Employment_Average]]</f>
        <v>0.38724999999999998</v>
      </c>
      <c r="I260">
        <f>'Update Information Here'!AL264</f>
        <v>67</v>
      </c>
      <c r="J260">
        <f t="shared" si="4"/>
        <v>804</v>
      </c>
      <c r="K260" s="131">
        <f>Table2[[#This Row],[Annual Fees]]/Table2[[#This Row],[IQ1_Average]]</f>
        <v>1.4105263157894737E-2</v>
      </c>
      <c r="L260" s="131">
        <f>Table2[[#This Row],[Annual Fees]]/Table2[[#This Row],[IQ2_Average]]</f>
        <v>1.0527004909983633E-2</v>
      </c>
      <c r="M260" s="131">
        <f>Table2[[#This Row],[Annual Fees]]/Table2[[#This Row],[IQ3_Average]]</f>
        <v>8.9333333333333331E-3</v>
      </c>
      <c r="N260" s="133">
        <f>AVERAGE(Table2[[#This Row],[RI_IQ1]:[RI_IQ3]])</f>
        <v>1.1188533800403902E-2</v>
      </c>
      <c r="O260">
        <f>IF(Table2[[#This Row],[SNAP_Average]]&gt;20%,1, IF(Table2[[#This Row],[SNAP_Average]]&lt;11%, 3, 2))</f>
        <v>3</v>
      </c>
      <c r="P260">
        <f>IF(Table2[[#This Row],[Poverty_Average]]&gt;20%,1, IF(Table2[[#This Row],[Poverty_Average]]&lt;10%, 3, 2))</f>
        <v>3</v>
      </c>
      <c r="Q260">
        <f>IF(Table2[[#This Row],[Full Time Employment_Average]]&lt;30%,1, IF(Table2[[#This Row],[Full Time Employment_Average]]&gt;50%, 3, 2))</f>
        <v>2</v>
      </c>
      <c r="R260" s="135">
        <f>AVERAGE(Table2[[#This Row],[FCI_SNAP]:[FCI_FullTimeEmployment]])</f>
        <v>2.6666666666666665</v>
      </c>
      <c r="S26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6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Row],[IQ2_Average]])*(3*0.02)/12,IF(D309&lt;=1.5,"NA")))</f>
        <v>299.41367294069101</v>
      </c>
      <c r="U26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479.06187670510559</v>
      </c>
    </row>
    <row r="261" spans="1:21" x14ac:dyDescent="0.25">
      <c r="A261" t="str">
        <f>Table1422[[#This Row],[Community]]</f>
        <v xml:space="preserve">Port Clarence  </v>
      </c>
      <c r="C261" s="126">
        <f>Table1422[[#This Row],[IQ1_Average]]</f>
        <v>42500</v>
      </c>
      <c r="D261" s="126">
        <f>Table1422[[#This Row],[IQ2_Average]]</f>
        <v>60312.5</v>
      </c>
      <c r="E261" s="126">
        <f>Table1422[[#This Row],[IQ3_Average]]</f>
        <v>77291.5</v>
      </c>
      <c r="F261" s="128">
        <f>Table1422[[#This Row],[SNAP_Average]]</f>
        <v>0</v>
      </c>
      <c r="G261" s="127">
        <f>Table1422[[#This Row],[Poverty_Average]]</f>
        <v>2.6500000000000003E-2</v>
      </c>
      <c r="H261" s="127">
        <f>Table1422[[#This Row],[Full Time Employment_Average]]</f>
        <v>0.82150000000000001</v>
      </c>
      <c r="I261">
        <f>'Update Information Here'!AL265</f>
        <v>0</v>
      </c>
      <c r="J261">
        <f t="shared" si="4"/>
        <v>0</v>
      </c>
      <c r="K261" s="131">
        <f>Table2[[#This Row],[Annual Fees]]/Table2[[#This Row],[IQ1_Average]]</f>
        <v>0</v>
      </c>
      <c r="L261" s="131">
        <f>Table2[[#This Row],[Annual Fees]]/Table2[[#This Row],[IQ2_Average]]</f>
        <v>0</v>
      </c>
      <c r="M261" s="131">
        <f>Table2[[#This Row],[Annual Fees]]/Table2[[#This Row],[IQ3_Average]]</f>
        <v>0</v>
      </c>
      <c r="N261" s="133">
        <f>AVERAGE(Table2[[#This Row],[RI_IQ1]:[RI_IQ3]])</f>
        <v>0</v>
      </c>
      <c r="O261">
        <f>IF(Table2[[#This Row],[SNAP_Average]]&gt;20%,1, IF(Table2[[#This Row],[SNAP_Average]]&lt;11%, 3, 2))</f>
        <v>3</v>
      </c>
      <c r="P261">
        <f>IF(Table2[[#This Row],[Poverty_Average]]&gt;20%,1, IF(Table2[[#This Row],[Poverty_Average]]&lt;10%, 3, 2))</f>
        <v>3</v>
      </c>
      <c r="Q261">
        <f>IF(Table2[[#This Row],[Full Time Employment_Average]]&lt;30%,1, IF(Table2[[#This Row],[Full Time Employment_Average]]&gt;50%, 3, 2))</f>
        <v>3</v>
      </c>
      <c r="R261" s="135">
        <f>AVERAGE(Table2[[#This Row],[FCI_SNAP]:[FCI_FullTimeEmployment]])</f>
        <v>3</v>
      </c>
      <c r="S26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6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Row],[IQ2_Average]])*(3*0.02)/12,IF(D310&lt;=1.5,"NA")))</f>
        <v>235.63673485630781</v>
      </c>
      <c r="U26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377.01877577009236</v>
      </c>
    </row>
    <row r="262" spans="1:21" x14ac:dyDescent="0.25">
      <c r="A262" t="str">
        <f>Table1422[[#This Row],[Community]]</f>
        <v xml:space="preserve">Port Graham  </v>
      </c>
      <c r="C262" s="126">
        <f>Table1422[[#This Row],[IQ1_Average]]</f>
        <v>28433.333333333332</v>
      </c>
      <c r="D262" s="126">
        <f>Table1422[[#This Row],[IQ2_Average]]</f>
        <v>43700</v>
      </c>
      <c r="E262" s="126">
        <f>Table1422[[#This Row],[IQ3_Average]]</f>
        <v>58833.333333333336</v>
      </c>
      <c r="F262" s="128">
        <f>Table1422[[#This Row],[SNAP_Average]]</f>
        <v>0.2215</v>
      </c>
      <c r="G262" s="127">
        <f>Table1422[[#This Row],[Poverty_Average]]</f>
        <v>0.26900000000000002</v>
      </c>
      <c r="H262" s="127">
        <f>Table1422[[#This Row],[Full Time Employment_Average]]</f>
        <v>0.29649999999999999</v>
      </c>
      <c r="I262">
        <f>'Update Information Here'!AL266</f>
        <v>0</v>
      </c>
      <c r="J262">
        <f t="shared" si="4"/>
        <v>0</v>
      </c>
      <c r="K262" s="131">
        <f>Table2[[#This Row],[Annual Fees]]/Table2[[#This Row],[IQ1_Average]]</f>
        <v>0</v>
      </c>
      <c r="L262" s="131">
        <f>Table2[[#This Row],[Annual Fees]]/Table2[[#This Row],[IQ2_Average]]</f>
        <v>0</v>
      </c>
      <c r="M262" s="131">
        <f>Table2[[#This Row],[Annual Fees]]/Table2[[#This Row],[IQ3_Average]]</f>
        <v>0</v>
      </c>
      <c r="N262" s="133">
        <f>AVERAGE(Table2[[#This Row],[RI_IQ1]:[RI_IQ3]])</f>
        <v>0</v>
      </c>
      <c r="O262">
        <f>IF(Table2[[#This Row],[SNAP_Average]]&gt;20%,1, IF(Table2[[#This Row],[SNAP_Average]]&lt;11%, 3, 2))</f>
        <v>1</v>
      </c>
      <c r="P262">
        <f>IF(Table2[[#This Row],[Poverty_Average]]&gt;20%,1, IF(Table2[[#This Row],[Poverty_Average]]&lt;10%, 3, 2))</f>
        <v>1</v>
      </c>
      <c r="Q262">
        <f>IF(Table2[[#This Row],[Full Time Employment_Average]]&lt;30%,1, IF(Table2[[#This Row],[Full Time Employment_Average]]&gt;50%, 3, 2))</f>
        <v>1</v>
      </c>
      <c r="R262" s="135">
        <f>AVERAGE(Table2[[#This Row],[FCI_SNAP]:[FCI_FullTimeEmployment]])</f>
        <v>1</v>
      </c>
      <c r="S26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62"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Row],[IQ2_Average]])*(3*0.02)/12,IF(D311&lt;=1.5,"NA")))</f>
        <v>0</v>
      </c>
      <c r="U26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66.621851825824066</v>
      </c>
    </row>
    <row r="263" spans="1:21" x14ac:dyDescent="0.25">
      <c r="A263" t="str">
        <f>Table1422[[#This Row],[Community]]</f>
        <v xml:space="preserve">Port Heiden </v>
      </c>
      <c r="C263" s="126">
        <f>Table1422[[#This Row],[IQ1_Average]]</f>
        <v>20152.666666666668</v>
      </c>
      <c r="D263" s="126">
        <f>Table1422[[#This Row],[IQ2_Average]]</f>
        <v>37805.666666666664</v>
      </c>
      <c r="E263" s="126">
        <f>Table1422[[#This Row],[IQ3_Average]]</f>
        <v>60458.333333333336</v>
      </c>
      <c r="F263" s="128">
        <f>Table1422[[#This Row],[SNAP_Average]]</f>
        <v>0.14850000000000002</v>
      </c>
      <c r="G263" s="127">
        <f>Table1422[[#This Row],[Poverty_Average]]</f>
        <v>0.14524999999999999</v>
      </c>
      <c r="H263" s="127">
        <f>Table1422[[#This Row],[Full Time Employment_Average]]</f>
        <v>0.36649999999999999</v>
      </c>
      <c r="I263">
        <f>'Update Information Here'!AL267</f>
        <v>0</v>
      </c>
      <c r="J263">
        <f t="shared" si="4"/>
        <v>0</v>
      </c>
      <c r="K263" s="131">
        <f>Table2[[#This Row],[Annual Fees]]/Table2[[#This Row],[IQ1_Average]]</f>
        <v>0</v>
      </c>
      <c r="L263" s="131">
        <f>Table2[[#This Row],[Annual Fees]]/Table2[[#This Row],[IQ2_Average]]</f>
        <v>0</v>
      </c>
      <c r="M263" s="131">
        <f>Table2[[#This Row],[Annual Fees]]/Table2[[#This Row],[IQ3_Average]]</f>
        <v>0</v>
      </c>
      <c r="N263" s="133">
        <f>AVERAGE(Table2[[#This Row],[RI_IQ1]:[RI_IQ3]])</f>
        <v>0</v>
      </c>
      <c r="O263">
        <f>IF(Table2[[#This Row],[SNAP_Average]]&gt;20%,1, IF(Table2[[#This Row],[SNAP_Average]]&lt;11%, 3, 2))</f>
        <v>2</v>
      </c>
      <c r="P263">
        <f>IF(Table2[[#This Row],[Poverty_Average]]&gt;20%,1, IF(Table2[[#This Row],[Poverty_Average]]&lt;10%, 3, 2))</f>
        <v>2</v>
      </c>
      <c r="Q263">
        <f>IF(Table2[[#This Row],[Full Time Employment_Average]]&lt;30%,1, IF(Table2[[#This Row],[Full Time Employment_Average]]&gt;50%, 3, 2))</f>
        <v>2</v>
      </c>
      <c r="R263" s="135">
        <f>AVERAGE(Table2[[#This Row],[FCI_SNAP]:[FCI_FullTimeEmployment]])</f>
        <v>2</v>
      </c>
      <c r="S26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6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Row],[IQ2_Average]])*(3*0.02)/12,IF(D312&lt;=1.5,"NA")))</f>
        <v>53.988332566760278</v>
      </c>
      <c r="U26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134.97083141690072</v>
      </c>
    </row>
    <row r="264" spans="1:21" x14ac:dyDescent="0.25">
      <c r="A264" t="str">
        <f>Table1422[[#This Row],[Community]]</f>
        <v xml:space="preserve">Port Lions </v>
      </c>
      <c r="C264" s="126">
        <f>Table1422[[#This Row],[IQ1_Average]]</f>
        <v>17968.75</v>
      </c>
      <c r="D264" s="126">
        <f>Table1422[[#This Row],[IQ2_Average]]</f>
        <v>35246.5</v>
      </c>
      <c r="E264" s="126">
        <f>Table1422[[#This Row],[IQ3_Average]]</f>
        <v>63128.5</v>
      </c>
      <c r="F264" s="128">
        <f>Table1422[[#This Row],[SNAP_Average]]</f>
        <v>8.2750000000000018E-2</v>
      </c>
      <c r="G264" s="127">
        <f>Table1422[[#This Row],[Poverty_Average]]</f>
        <v>9.0249999999999997E-2</v>
      </c>
      <c r="H264" s="127">
        <f>Table1422[[#This Row],[Full Time Employment_Average]]</f>
        <v>0.20866666666666667</v>
      </c>
      <c r="I264">
        <f>'Update Information Here'!AL268</f>
        <v>0</v>
      </c>
      <c r="J264">
        <f t="shared" si="4"/>
        <v>0</v>
      </c>
      <c r="K264" s="131">
        <f>Table2[[#This Row],[Annual Fees]]/Table2[[#This Row],[IQ1_Average]]</f>
        <v>0</v>
      </c>
      <c r="L264" s="131">
        <f>Table2[[#This Row],[Annual Fees]]/Table2[[#This Row],[IQ2_Average]]</f>
        <v>0</v>
      </c>
      <c r="M264" s="131">
        <f>Table2[[#This Row],[Annual Fees]]/Table2[[#This Row],[IQ3_Average]]</f>
        <v>0</v>
      </c>
      <c r="N264" s="133">
        <f>AVERAGE(Table2[[#This Row],[RI_IQ1]:[RI_IQ3]])</f>
        <v>0</v>
      </c>
      <c r="O264">
        <f>IF(Table2[[#This Row],[SNAP_Average]]&gt;20%,1, IF(Table2[[#This Row],[SNAP_Average]]&lt;11%, 3, 2))</f>
        <v>3</v>
      </c>
      <c r="P264">
        <f>IF(Table2[[#This Row],[Poverty_Average]]&gt;20%,1, IF(Table2[[#This Row],[Poverty_Average]]&lt;10%, 3, 2))</f>
        <v>3</v>
      </c>
      <c r="Q264">
        <f>IF(Table2[[#This Row],[Full Time Employment_Average]]&lt;30%,1, IF(Table2[[#This Row],[Full Time Employment_Average]]&gt;50%, 3, 2))</f>
        <v>1</v>
      </c>
      <c r="R264" s="135">
        <f>AVERAGE(Table2[[#This Row],[FCI_SNAP]:[FCI_FullTimeEmployment]])</f>
        <v>2.3333333333333335</v>
      </c>
      <c r="S26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6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Row],[IQ2_Average]])*(3*0.02)/12,IF(D313&lt;=1.5,"NA")))</f>
        <v>50.067846367556747</v>
      </c>
      <c r="U26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125.16961591889189</v>
      </c>
    </row>
    <row r="265" spans="1:21" x14ac:dyDescent="0.25">
      <c r="A265" t="str">
        <f>Table1422[[#This Row],[Community]]</f>
        <v xml:space="preserve">Port Protection  </v>
      </c>
      <c r="C265" s="126">
        <f>Table1422[[#This Row],[IQ1_Average]]</f>
        <v>14887.75</v>
      </c>
      <c r="D265" s="126">
        <f>Table1422[[#This Row],[IQ2_Average]]</f>
        <v>28800</v>
      </c>
      <c r="E265" s="126">
        <f>Table1422[[#This Row],[IQ3_Average]]</f>
        <v>42450</v>
      </c>
      <c r="F265" s="128">
        <f>Table1422[[#This Row],[SNAP_Average]]</f>
        <v>0.19324999999999998</v>
      </c>
      <c r="G265" s="127">
        <f>Table1422[[#This Row],[Poverty_Average]]</f>
        <v>0.33200000000000002</v>
      </c>
      <c r="H265" s="127">
        <f>Table1422[[#This Row],[Full Time Employment_Average]]</f>
        <v>0.46349999999999997</v>
      </c>
      <c r="I265">
        <f>'Update Information Here'!AL269</f>
        <v>85</v>
      </c>
      <c r="J265">
        <f t="shared" si="4"/>
        <v>1020</v>
      </c>
      <c r="K265" s="131">
        <f>Table2[[#This Row],[Annual Fees]]/Table2[[#This Row],[IQ1_Average]]</f>
        <v>6.8512703397088204E-2</v>
      </c>
      <c r="L265" s="131">
        <f>Table2[[#This Row],[Annual Fees]]/Table2[[#This Row],[IQ2_Average]]</f>
        <v>3.5416666666666666E-2</v>
      </c>
      <c r="M265" s="131">
        <f>Table2[[#This Row],[Annual Fees]]/Table2[[#This Row],[IQ3_Average]]</f>
        <v>2.4028268551236749E-2</v>
      </c>
      <c r="N265" s="133">
        <f>AVERAGE(Table2[[#This Row],[RI_IQ1]:[RI_IQ3]])</f>
        <v>4.2652546204997206E-2</v>
      </c>
      <c r="O265">
        <f>IF(Table2[[#This Row],[SNAP_Average]]&gt;20%,1, IF(Table2[[#This Row],[SNAP_Average]]&lt;11%, 3, 2))</f>
        <v>2</v>
      </c>
      <c r="P265">
        <f>IF(Table2[[#This Row],[Poverty_Average]]&gt;20%,1, IF(Table2[[#This Row],[Poverty_Average]]&lt;10%, 3, 2))</f>
        <v>1</v>
      </c>
      <c r="Q265">
        <f>IF(Table2[[#This Row],[Full Time Employment_Average]]&lt;30%,1, IF(Table2[[#This Row],[Full Time Employment_Average]]&gt;50%, 3, 2))</f>
        <v>2</v>
      </c>
      <c r="R265" s="135">
        <f>AVERAGE(Table2[[#This Row],[FCI_SNAP]:[FCI_FullTimeEmployment]])</f>
        <v>1.6666666666666667</v>
      </c>
      <c r="S26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6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Row],[IQ2_Average]])*(3*0.02)/12,IF(D314&lt;=1.5,"NA")))</f>
        <v>39.856940587542844</v>
      </c>
      <c r="U26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99.642351468857143</v>
      </c>
    </row>
    <row r="266" spans="1:21" x14ac:dyDescent="0.25">
      <c r="A266" t="str">
        <f>Table1422[[#This Row],[Community]]</f>
        <v xml:space="preserve">Portage Creek  </v>
      </c>
      <c r="C266" s="126">
        <f>Table1422[[#This Row],[IQ1_Average]]</f>
        <v>15375</v>
      </c>
      <c r="D266" s="126">
        <f>Table1422[[#This Row],[IQ2_Average]]</f>
        <v>29000</v>
      </c>
      <c r="E266" s="126">
        <f>Table1422[[#This Row],[IQ3_Average]]</f>
        <v>44250</v>
      </c>
      <c r="F266" s="128">
        <f>Table1422[[#This Row],[SNAP_Average]]</f>
        <v>0.33299999999999996</v>
      </c>
      <c r="G266" s="127">
        <f>Table1422[[#This Row],[Poverty_Average]]</f>
        <v>0.64900000000000002</v>
      </c>
      <c r="H266" s="127">
        <f>Table1422[[#This Row],[Full Time Employment_Average]]</f>
        <v>0.16</v>
      </c>
      <c r="I266">
        <f>'Update Information Here'!AL270</f>
        <v>0</v>
      </c>
      <c r="J266">
        <f t="shared" si="4"/>
        <v>0</v>
      </c>
      <c r="K266" s="131">
        <f>Table2[[#This Row],[Annual Fees]]/Table2[[#This Row],[IQ1_Average]]</f>
        <v>0</v>
      </c>
      <c r="L266" s="131">
        <f>Table2[[#This Row],[Annual Fees]]/Table2[[#This Row],[IQ2_Average]]</f>
        <v>0</v>
      </c>
      <c r="M266" s="131">
        <f>Table2[[#This Row],[Annual Fees]]/Table2[[#This Row],[IQ3_Average]]</f>
        <v>0</v>
      </c>
      <c r="N266" s="133">
        <f>AVERAGE(Table2[[#This Row],[RI_IQ1]:[RI_IQ3]])</f>
        <v>0</v>
      </c>
      <c r="O266">
        <f>IF(Table2[[#This Row],[SNAP_Average]]&gt;20%,1, IF(Table2[[#This Row],[SNAP_Average]]&lt;11%, 3, 2))</f>
        <v>1</v>
      </c>
      <c r="P266">
        <f>IF(Table2[[#This Row],[Poverty_Average]]&gt;20%,1, IF(Table2[[#This Row],[Poverty_Average]]&lt;10%, 3, 2))</f>
        <v>1</v>
      </c>
      <c r="Q266">
        <f>IF(Table2[[#This Row],[Full Time Employment_Average]]&lt;30%,1, IF(Table2[[#This Row],[Full Time Employment_Average]]&gt;50%, 3, 2))</f>
        <v>1</v>
      </c>
      <c r="R266" s="135">
        <f>AVERAGE(Table2[[#This Row],[FCI_SNAP]:[FCI_FullTimeEmployment]])</f>
        <v>1</v>
      </c>
      <c r="S26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66"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Row],[IQ2_Average]])*(3*0.02)/12,IF(D315&lt;=1.5,"NA")))</f>
        <v>0</v>
      </c>
      <c r="U26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40.942570328002802</v>
      </c>
    </row>
    <row r="267" spans="1:21" x14ac:dyDescent="0.25">
      <c r="A267" t="str">
        <f>Table1422[[#This Row],[Community]]</f>
        <v xml:space="preserve">Primrose  </v>
      </c>
      <c r="C267" s="126">
        <f>Table1422[[#This Row],[IQ1_Average]]</f>
        <v>30094</v>
      </c>
      <c r="D267" s="126">
        <f>Table1422[[#This Row],[IQ2_Average]]</f>
        <v>47791.333333333336</v>
      </c>
      <c r="E267" s="126">
        <f>Table1422[[#This Row],[IQ3_Average]]</f>
        <v>72278</v>
      </c>
      <c r="F267" s="128">
        <f>Table1422[[#This Row],[SNAP_Average]]</f>
        <v>0</v>
      </c>
      <c r="G267" s="127">
        <f>Table1422[[#This Row],[Poverty_Average]]</f>
        <v>0.10999999999999999</v>
      </c>
      <c r="H267" s="127">
        <f>Table1422[[#This Row],[Full Time Employment_Average]]</f>
        <v>0.44950000000000001</v>
      </c>
      <c r="I267">
        <f>'Update Information Here'!AL271</f>
        <v>0</v>
      </c>
      <c r="J267">
        <f t="shared" si="4"/>
        <v>0</v>
      </c>
      <c r="K267" s="131">
        <f>Table2[[#This Row],[Annual Fees]]/Table2[[#This Row],[IQ1_Average]]</f>
        <v>0</v>
      </c>
      <c r="L267" s="131">
        <f>Table2[[#This Row],[Annual Fees]]/Table2[[#This Row],[IQ2_Average]]</f>
        <v>0</v>
      </c>
      <c r="M267" s="131">
        <f>Table2[[#This Row],[Annual Fees]]/Table2[[#This Row],[IQ3_Average]]</f>
        <v>0</v>
      </c>
      <c r="N267" s="133">
        <f>AVERAGE(Table2[[#This Row],[RI_IQ1]:[RI_IQ3]])</f>
        <v>0</v>
      </c>
      <c r="O267">
        <f>IF(Table2[[#This Row],[SNAP_Average]]&gt;20%,1, IF(Table2[[#This Row],[SNAP_Average]]&lt;11%, 3, 2))</f>
        <v>3</v>
      </c>
      <c r="P267">
        <f>IF(Table2[[#This Row],[Poverty_Average]]&gt;20%,1, IF(Table2[[#This Row],[Poverty_Average]]&lt;10%, 3, 2))</f>
        <v>2</v>
      </c>
      <c r="Q267">
        <f>IF(Table2[[#This Row],[Full Time Employment_Average]]&lt;30%,1, IF(Table2[[#This Row],[Full Time Employment_Average]]&gt;50%, 3, 2))</f>
        <v>2</v>
      </c>
      <c r="R267" s="135">
        <f>AVERAGE(Table2[[#This Row],[FCI_SNAP]:[FCI_FullTimeEmployment]])</f>
        <v>2.3333333333333335</v>
      </c>
      <c r="S26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6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Row],[IQ2_Average]])*(3*0.02)/12,IF(D316&lt;=1.5,"NA")))</f>
        <v>73.541330185547068</v>
      </c>
      <c r="U26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183.85332546386769</v>
      </c>
    </row>
    <row r="268" spans="1:21" x14ac:dyDescent="0.25">
      <c r="A268" t="str">
        <f>Table1422[[#This Row],[Community]]</f>
        <v xml:space="preserve">Prudhoe Bay  </v>
      </c>
      <c r="C268" s="126">
        <f>Table1422[[#This Row],[IQ1_Average]]</f>
        <v>51119</v>
      </c>
      <c r="D268" s="126">
        <f>Table1422[[#This Row],[IQ2_Average]]</f>
        <v>70731</v>
      </c>
      <c r="E268" s="126">
        <f>Table1422[[#This Row],[IQ3_Average]]</f>
        <v>84222</v>
      </c>
      <c r="F268" s="128">
        <f>Table1422[[#This Row],[SNAP_Average]]</f>
        <v>0</v>
      </c>
      <c r="G268" s="127">
        <f>Table1422[[#This Row],[Poverty_Average]]</f>
        <v>7.8E-2</v>
      </c>
      <c r="H268" s="127">
        <f>Table1422[[#This Row],[Full Time Employment_Average]]</f>
        <v>0.66725000000000001</v>
      </c>
      <c r="I268">
        <f>'Update Information Here'!AL272</f>
        <v>0</v>
      </c>
      <c r="J268">
        <f t="shared" si="4"/>
        <v>0</v>
      </c>
      <c r="K268" s="131">
        <f>Table2[[#This Row],[Annual Fees]]/Table2[[#This Row],[IQ1_Average]]</f>
        <v>0</v>
      </c>
      <c r="L268" s="131">
        <f>Table2[[#This Row],[Annual Fees]]/Table2[[#This Row],[IQ2_Average]]</f>
        <v>0</v>
      </c>
      <c r="M268" s="131">
        <f>Table2[[#This Row],[Annual Fees]]/Table2[[#This Row],[IQ3_Average]]</f>
        <v>0</v>
      </c>
      <c r="N268" s="133">
        <f>AVERAGE(Table2[[#This Row],[RI_IQ1]:[RI_IQ3]])</f>
        <v>0</v>
      </c>
      <c r="O268">
        <f>IF(Table2[[#This Row],[SNAP_Average]]&gt;20%,1, IF(Table2[[#This Row],[SNAP_Average]]&lt;11%, 3, 2))</f>
        <v>3</v>
      </c>
      <c r="P268">
        <f>IF(Table2[[#This Row],[Poverty_Average]]&gt;20%,1, IF(Table2[[#This Row],[Poverty_Average]]&lt;10%, 3, 2))</f>
        <v>3</v>
      </c>
      <c r="Q268">
        <f>IF(Table2[[#This Row],[Full Time Employment_Average]]&lt;30%,1, IF(Table2[[#This Row],[Full Time Employment_Average]]&gt;50%, 3, 2))</f>
        <v>3</v>
      </c>
      <c r="R268" s="135">
        <f>AVERAGE(Table2[[#This Row],[FCI_SNAP]:[FCI_FullTimeEmployment]])</f>
        <v>3</v>
      </c>
      <c r="S26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6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Row],[IQ2_Average]])*(3*0.02)/12,IF(D317&lt;=1.5,"NA")))</f>
        <v>274.28128460581848</v>
      </c>
      <c r="U26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438.85005536930947</v>
      </c>
    </row>
    <row r="269" spans="1:21" x14ac:dyDescent="0.25">
      <c r="A269" t="str">
        <f>Table1422[[#This Row],[Community]]</f>
        <v xml:space="preserve">Quinhagak </v>
      </c>
      <c r="C269" s="126">
        <f>Table1422[[#This Row],[IQ1_Average]]</f>
        <v>16555.666666666668</v>
      </c>
      <c r="D269" s="126">
        <f>Table1422[[#This Row],[IQ2_Average]]</f>
        <v>26966.333333333332</v>
      </c>
      <c r="E269" s="126">
        <f>Table1422[[#This Row],[IQ3_Average]]</f>
        <v>44198.666666666664</v>
      </c>
      <c r="F269" s="128">
        <f>Table1422[[#This Row],[SNAP_Average]]</f>
        <v>0.54833333333333334</v>
      </c>
      <c r="G269" s="127">
        <f>Table1422[[#This Row],[Poverty_Average]]</f>
        <v>0.35200000000000004</v>
      </c>
      <c r="H269" s="127">
        <f>Table1422[[#This Row],[Full Time Employment_Average]]</f>
        <v>0.16950000000000001</v>
      </c>
      <c r="I269">
        <f>'Update Information Here'!AL273</f>
        <v>0</v>
      </c>
      <c r="J269">
        <f t="shared" si="4"/>
        <v>0</v>
      </c>
      <c r="K269" s="131">
        <f>Table2[[#This Row],[Annual Fees]]/Table2[[#This Row],[IQ1_Average]]</f>
        <v>0</v>
      </c>
      <c r="L269" s="131">
        <f>Table2[[#This Row],[Annual Fees]]/Table2[[#This Row],[IQ2_Average]]</f>
        <v>0</v>
      </c>
      <c r="M269" s="131">
        <f>Table2[[#This Row],[Annual Fees]]/Table2[[#This Row],[IQ3_Average]]</f>
        <v>0</v>
      </c>
      <c r="N269" s="133">
        <f>AVERAGE(Table2[[#This Row],[RI_IQ1]:[RI_IQ3]])</f>
        <v>0</v>
      </c>
      <c r="O269">
        <f>IF(Table2[[#This Row],[SNAP_Average]]&gt;20%,1, IF(Table2[[#This Row],[SNAP_Average]]&lt;11%, 3, 2))</f>
        <v>1</v>
      </c>
      <c r="P269">
        <f>IF(Table2[[#This Row],[Poverty_Average]]&gt;20%,1, IF(Table2[[#This Row],[Poverty_Average]]&lt;10%, 3, 2))</f>
        <v>1</v>
      </c>
      <c r="Q269">
        <f>IF(Table2[[#This Row],[Full Time Employment_Average]]&lt;30%,1, IF(Table2[[#This Row],[Full Time Employment_Average]]&gt;50%, 3, 2))</f>
        <v>1</v>
      </c>
      <c r="R269" s="135">
        <f>AVERAGE(Table2[[#This Row],[FCI_SNAP]:[FCI_FullTimeEmployment]])</f>
        <v>1</v>
      </c>
      <c r="S26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6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Row],[IQ2_Average]])*(3*0.02)/12,IF(D318&lt;=1.5,"NA")))</f>
        <v>0</v>
      </c>
      <c r="U26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41.628274035534176</v>
      </c>
    </row>
    <row r="270" spans="1:21" x14ac:dyDescent="0.25">
      <c r="A270" t="str">
        <f>Table1422[[#This Row],[Community]]</f>
        <v xml:space="preserve">Rampart  </v>
      </c>
      <c r="B270" t="s">
        <v>497</v>
      </c>
      <c r="C270" s="126">
        <f>Table1422[[#This Row],[IQ1_Average]]</f>
        <v>20153</v>
      </c>
      <c r="D270" s="126">
        <f>Table1422[[#This Row],[IQ2_Average]]</f>
        <v>32344</v>
      </c>
      <c r="E270" s="126">
        <f>Table1422[[#This Row],[IQ3_Average]]</f>
        <v>52041.5</v>
      </c>
      <c r="F270" s="128">
        <f>Table1422[[#This Row],[SNAP_Average]]</f>
        <v>0.23350000000000001</v>
      </c>
      <c r="G270" s="127">
        <f>Table1422[[#This Row],[Poverty_Average]]</f>
        <v>0.13300000000000001</v>
      </c>
      <c r="H270" s="127">
        <f>Table1422[[#This Row],[Full Time Employment_Average]]</f>
        <v>0.64750000000000008</v>
      </c>
      <c r="I270">
        <f>'Update Information Here'!AL274</f>
        <v>0</v>
      </c>
      <c r="J270">
        <f t="shared" si="4"/>
        <v>0</v>
      </c>
      <c r="K270" s="131">
        <f>Table2[[#This Row],[Annual Fees]]/Table2[[#This Row],[IQ1_Average]]</f>
        <v>0</v>
      </c>
      <c r="L270" s="131">
        <f>Table2[[#This Row],[Annual Fees]]/Table2[[#This Row],[IQ2_Average]]</f>
        <v>0</v>
      </c>
      <c r="M270" s="131">
        <f>Table2[[#This Row],[Annual Fees]]/Table2[[#This Row],[IQ3_Average]]</f>
        <v>0</v>
      </c>
      <c r="N270" s="133">
        <f>AVERAGE(Table2[[#This Row],[RI_IQ1]:[RI_IQ3]])</f>
        <v>0</v>
      </c>
      <c r="O270">
        <f>IF(Table2[[#This Row],[SNAP_Average]]&gt;20%,1, IF(Table2[[#This Row],[SNAP_Average]]&lt;11%, 3, 2))</f>
        <v>1</v>
      </c>
      <c r="P270">
        <f>IF(Table2[[#This Row],[Poverty_Average]]&gt;20%,1, IF(Table2[[#This Row],[Poverty_Average]]&lt;10%, 3, 2))</f>
        <v>2</v>
      </c>
      <c r="Q270">
        <f>IF(Table2[[#This Row],[Full Time Employment_Average]]&lt;30%,1, IF(Table2[[#This Row],[Full Time Employment_Average]]&gt;50%, 3, 2))</f>
        <v>3</v>
      </c>
      <c r="R270" s="135">
        <f>AVERAGE(Table2[[#This Row],[FCI_SNAP]:[FCI_FullTimeEmployment]])</f>
        <v>2</v>
      </c>
      <c r="S27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7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Row],[IQ2_Average]])*(3*0.02)/12,IF(D319&lt;=1.5,"NA")))</f>
        <v>50.123568045496455</v>
      </c>
      <c r="U27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125.30892011374117</v>
      </c>
    </row>
    <row r="271" spans="1:21" x14ac:dyDescent="0.25">
      <c r="A271" t="str">
        <f>Table1422[[#This Row],[Community]]</f>
        <v xml:space="preserve">Red Devil  </v>
      </c>
      <c r="C271" s="126">
        <f>Table1422[[#This Row],[IQ1_Average]]</f>
        <v>26750</v>
      </c>
      <c r="D271" s="126">
        <f>Table1422[[#This Row],[IQ2_Average]]</f>
        <v>57014</v>
      </c>
      <c r="E271" s="126">
        <f>Table1422[[#This Row],[IQ3_Average]]</f>
        <v>59889</v>
      </c>
      <c r="F271" s="128">
        <f>Table1422[[#This Row],[SNAP_Average]]</f>
        <v>0.17325000000000002</v>
      </c>
      <c r="G271" s="127">
        <f>Table1422[[#This Row],[Poverty_Average]]</f>
        <v>8.5750000000000007E-2</v>
      </c>
      <c r="H271" s="127">
        <f>Table1422[[#This Row],[Full Time Employment_Average]]</f>
        <v>0.44950000000000001</v>
      </c>
      <c r="I271">
        <f>'Update Information Here'!AL275</f>
        <v>60</v>
      </c>
      <c r="J271">
        <f t="shared" si="4"/>
        <v>720</v>
      </c>
      <c r="K271" s="131">
        <f>Table2[[#This Row],[Annual Fees]]/Table2[[#This Row],[IQ1_Average]]</f>
        <v>2.691588785046729E-2</v>
      </c>
      <c r="L271" s="131">
        <f>Table2[[#This Row],[Annual Fees]]/Table2[[#This Row],[IQ2_Average]]</f>
        <v>1.2628477216122355E-2</v>
      </c>
      <c r="M271" s="131">
        <f>Table2[[#This Row],[Annual Fees]]/Table2[[#This Row],[IQ3_Average]]</f>
        <v>1.2022241146120322E-2</v>
      </c>
      <c r="N271" s="133">
        <f>AVERAGE(Table2[[#This Row],[RI_IQ1]:[RI_IQ3]])</f>
        <v>1.7188868737569991E-2</v>
      </c>
      <c r="O271">
        <f>IF(Table2[[#This Row],[SNAP_Average]]&gt;20%,1, IF(Table2[[#This Row],[SNAP_Average]]&lt;11%, 3, 2))</f>
        <v>2</v>
      </c>
      <c r="P271">
        <f>IF(Table2[[#This Row],[Poverty_Average]]&gt;20%,1, IF(Table2[[#This Row],[Poverty_Average]]&lt;10%, 3, 2))</f>
        <v>3</v>
      </c>
      <c r="Q271">
        <f>IF(Table2[[#This Row],[Full Time Employment_Average]]&lt;30%,1, IF(Table2[[#This Row],[Full Time Employment_Average]]&gt;50%, 3, 2))</f>
        <v>2</v>
      </c>
      <c r="R271" s="135">
        <f>AVERAGE(Table2[[#This Row],[FCI_SNAP]:[FCI_FullTimeEmployment]])</f>
        <v>2.3333333333333335</v>
      </c>
      <c r="S27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7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Row],[IQ2_Average]])*(3*0.02)/12,IF(D320&lt;=1.5,"NA")))</f>
        <v>69.812622245298812</v>
      </c>
      <c r="U27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174.53155561324706</v>
      </c>
    </row>
    <row r="272" spans="1:21" x14ac:dyDescent="0.25">
      <c r="A272" t="str">
        <f>Table1422[[#This Row],[Community]]</f>
        <v xml:space="preserve">Red Dog Mine  </v>
      </c>
      <c r="C272" s="126">
        <f>Table1422[[#This Row],[IQ1_Average]]</f>
        <v>16833</v>
      </c>
      <c r="D272" s="126">
        <f>Table1422[[#This Row],[IQ2_Average]]</f>
        <v>52833</v>
      </c>
      <c r="E272" s="126">
        <f>Table1422[[#This Row],[IQ3_Average]]</f>
        <v>54667</v>
      </c>
      <c r="F272" s="128">
        <f>Table1422[[#This Row],[SNAP_Average]]</f>
        <v>9.0999999999999998E-2</v>
      </c>
      <c r="G272" s="127">
        <f>Table1422[[#This Row],[Poverty_Average]]</f>
        <v>0</v>
      </c>
      <c r="H272" s="127">
        <f>Table1422[[#This Row],[Full Time Employment_Average]]</f>
        <v>0.53475000000000006</v>
      </c>
      <c r="I272">
        <f>'Update Information Here'!AL276</f>
        <v>0</v>
      </c>
      <c r="J272">
        <f t="shared" si="4"/>
        <v>0</v>
      </c>
      <c r="K272" s="131">
        <f>Table2[[#This Row],[Annual Fees]]/Table2[[#This Row],[IQ1_Average]]</f>
        <v>0</v>
      </c>
      <c r="L272" s="131">
        <f>Table2[[#This Row],[Annual Fees]]/Table2[[#This Row],[IQ2_Average]]</f>
        <v>0</v>
      </c>
      <c r="M272" s="131">
        <f>Table2[[#This Row],[Annual Fees]]/Table2[[#This Row],[IQ3_Average]]</f>
        <v>0</v>
      </c>
      <c r="N272" s="133">
        <f>AVERAGE(Table2[[#This Row],[RI_IQ1]:[RI_IQ3]])</f>
        <v>0</v>
      </c>
      <c r="O272">
        <f>IF(Table2[[#This Row],[SNAP_Average]]&gt;20%,1, IF(Table2[[#This Row],[SNAP_Average]]&lt;11%, 3, 2))</f>
        <v>3</v>
      </c>
      <c r="P272">
        <f>IF(Table2[[#This Row],[Poverty_Average]]&gt;20%,1, IF(Table2[[#This Row],[Poverty_Average]]&lt;10%, 3, 2))</f>
        <v>3</v>
      </c>
      <c r="Q272">
        <f>IF(Table2[[#This Row],[Full Time Employment_Average]]&lt;30%,1, IF(Table2[[#This Row],[Full Time Employment_Average]]&gt;50%, 3, 2))</f>
        <v>3</v>
      </c>
      <c r="R272" s="135">
        <f>AVERAGE(Table2[[#This Row],[FCI_SNAP]:[FCI_FullTimeEmployment]])</f>
        <v>3</v>
      </c>
      <c r="S27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7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Row],[IQ2_Average]])*(3*0.02)/12,IF(D321&lt;=1.5,"NA")))</f>
        <v>129.36309030206351</v>
      </c>
      <c r="U27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206.98094448330156</v>
      </c>
    </row>
    <row r="273" spans="1:21" x14ac:dyDescent="0.25">
      <c r="A273" t="str">
        <f>Table1422[[#This Row],[Community]]</f>
        <v xml:space="preserve">Ridgeway  </v>
      </c>
      <c r="C273" s="126">
        <f>Table1422[[#This Row],[IQ1_Average]]</f>
        <v>42482.333333333336</v>
      </c>
      <c r="D273" s="126">
        <f>Table1422[[#This Row],[IQ2_Average]]</f>
        <v>80610.666666666672</v>
      </c>
      <c r="E273" s="126">
        <f>Table1422[[#This Row],[IQ3_Average]]</f>
        <v>112888</v>
      </c>
      <c r="F273" s="128">
        <f>Table1422[[#This Row],[SNAP_Average]]</f>
        <v>6.2E-2</v>
      </c>
      <c r="G273" s="127">
        <f>Table1422[[#This Row],[Poverty_Average]]</f>
        <v>6.3666666666666663E-2</v>
      </c>
      <c r="H273" s="127">
        <f>Table1422[[#This Row],[Full Time Employment_Average]]</f>
        <v>0.60299999999999998</v>
      </c>
      <c r="I273">
        <f>'Update Information Here'!AL277</f>
        <v>0</v>
      </c>
      <c r="J273">
        <f t="shared" si="4"/>
        <v>0</v>
      </c>
      <c r="K273" s="131">
        <f>Table2[[#This Row],[Annual Fees]]/Table2[[#This Row],[IQ1_Average]]</f>
        <v>0</v>
      </c>
      <c r="L273" s="131">
        <f>Table2[[#This Row],[Annual Fees]]/Table2[[#This Row],[IQ2_Average]]</f>
        <v>0</v>
      </c>
      <c r="M273" s="131">
        <f>Table2[[#This Row],[Annual Fees]]/Table2[[#This Row],[IQ3_Average]]</f>
        <v>0</v>
      </c>
      <c r="N273" s="133">
        <f>AVERAGE(Table2[[#This Row],[RI_IQ1]:[RI_IQ3]])</f>
        <v>0</v>
      </c>
      <c r="O273">
        <f>IF(Table2[[#This Row],[SNAP_Average]]&gt;20%,1, IF(Table2[[#This Row],[SNAP_Average]]&lt;11%, 3, 2))</f>
        <v>3</v>
      </c>
      <c r="P273">
        <f>IF(Table2[[#This Row],[Poverty_Average]]&gt;20%,1, IF(Table2[[#This Row],[Poverty_Average]]&lt;10%, 3, 2))</f>
        <v>3</v>
      </c>
      <c r="Q273">
        <f>IF(Table2[[#This Row],[Full Time Employment_Average]]&lt;30%,1, IF(Table2[[#This Row],[Full Time Employment_Average]]&gt;50%, 3, 2))</f>
        <v>3</v>
      </c>
      <c r="R273" s="135">
        <f>AVERAGE(Table2[[#This Row],[FCI_SNAP]:[FCI_FullTimeEmployment]])</f>
        <v>3</v>
      </c>
      <c r="S27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7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Row],[IQ2_Average]])*(3*0.02)/12,IF(D322&lt;=1.5,"NA")))</f>
        <v>279.00016855794473</v>
      </c>
      <c r="U27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446.40026969271145</v>
      </c>
    </row>
    <row r="274" spans="1:21" x14ac:dyDescent="0.25">
      <c r="A274" t="str">
        <f>Table1422[[#This Row],[Community]]</f>
        <v xml:space="preserve">Ruby </v>
      </c>
      <c r="C274" s="126">
        <f>Table1422[[#This Row],[IQ1_Average]]</f>
        <v>20464.25</v>
      </c>
      <c r="D274" s="126">
        <f>Table1422[[#This Row],[IQ2_Average]]</f>
        <v>37247</v>
      </c>
      <c r="E274" s="126">
        <f>Table1422[[#This Row],[IQ3_Average]]</f>
        <v>51602</v>
      </c>
      <c r="F274" s="128">
        <f>Table1422[[#This Row],[SNAP_Average]]</f>
        <v>0.29425000000000001</v>
      </c>
      <c r="G274" s="127">
        <f>Table1422[[#This Row],[Poverty_Average]]</f>
        <v>0.245</v>
      </c>
      <c r="H274" s="127">
        <f>Table1422[[#This Row],[Full Time Employment_Average]]</f>
        <v>0.34824999999999995</v>
      </c>
      <c r="I274">
        <f>'Update Information Here'!AL278</f>
        <v>30</v>
      </c>
      <c r="J274">
        <f t="shared" si="4"/>
        <v>360</v>
      </c>
      <c r="K274" s="131">
        <f>Table2[[#This Row],[Annual Fees]]/Table2[[#This Row],[IQ1_Average]]</f>
        <v>1.7591653737615599E-2</v>
      </c>
      <c r="L274" s="131">
        <f>Table2[[#This Row],[Annual Fees]]/Table2[[#This Row],[IQ2_Average]]</f>
        <v>9.6652079362096275E-3</v>
      </c>
      <c r="M274" s="131">
        <f>Table2[[#This Row],[Annual Fees]]/Table2[[#This Row],[IQ3_Average]]</f>
        <v>6.976473780086043E-3</v>
      </c>
      <c r="N274" s="133">
        <f>AVERAGE(Table2[[#This Row],[RI_IQ1]:[RI_IQ3]])</f>
        <v>1.1411111817970422E-2</v>
      </c>
      <c r="O274">
        <f>IF(Table2[[#This Row],[SNAP_Average]]&gt;20%,1, IF(Table2[[#This Row],[SNAP_Average]]&lt;11%, 3, 2))</f>
        <v>1</v>
      </c>
      <c r="P274">
        <f>IF(Table2[[#This Row],[Poverty_Average]]&gt;20%,1, IF(Table2[[#This Row],[Poverty_Average]]&lt;10%, 3, 2))</f>
        <v>1</v>
      </c>
      <c r="Q274">
        <f>IF(Table2[[#This Row],[Full Time Employment_Average]]&lt;30%,1, IF(Table2[[#This Row],[Full Time Employment_Average]]&gt;50%, 3, 2))</f>
        <v>2</v>
      </c>
      <c r="R274" s="135">
        <f>AVERAGE(Table2[[#This Row],[FCI_SNAP]:[FCI_FullTimeEmployment]])</f>
        <v>1.3333333333333333</v>
      </c>
      <c r="S27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74"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Row],[IQ2_Average]])*(3*0.02)/12,IF(D323&lt;=1.5,"NA")))</f>
        <v>0</v>
      </c>
      <c r="U27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52.580327804264364</v>
      </c>
    </row>
    <row r="275" spans="1:21" x14ac:dyDescent="0.25">
      <c r="A275" t="str">
        <f>Table1422[[#This Row],[Community]]</f>
        <v xml:space="preserve">Russian Mission </v>
      </c>
      <c r="C275" s="126">
        <f>Table1422[[#This Row],[IQ1_Average]]</f>
        <v>21381.25</v>
      </c>
      <c r="D275" s="126">
        <f>Table1422[[#This Row],[IQ2_Average]]</f>
        <v>29857.5</v>
      </c>
      <c r="E275" s="126">
        <f>Table1422[[#This Row],[IQ3_Average]]</f>
        <v>42869</v>
      </c>
      <c r="F275" s="128">
        <f>Table1422[[#This Row],[SNAP_Average]]</f>
        <v>0.66749999999999998</v>
      </c>
      <c r="G275" s="127">
        <f>Table1422[[#This Row],[Poverty_Average]]</f>
        <v>0.33574999999999999</v>
      </c>
      <c r="H275" s="127">
        <f>Table1422[[#This Row],[Full Time Employment_Average]]</f>
        <v>0.28374999999999995</v>
      </c>
      <c r="I275">
        <f>'Update Information Here'!AL279</f>
        <v>85</v>
      </c>
      <c r="J275">
        <f t="shared" si="4"/>
        <v>1020</v>
      </c>
      <c r="K275" s="131">
        <f>Table2[[#This Row],[Annual Fees]]/Table2[[#This Row],[IQ1_Average]]</f>
        <v>4.7705349313066352E-2</v>
      </c>
      <c r="L275" s="131">
        <f>Table2[[#This Row],[Annual Fees]]/Table2[[#This Row],[IQ2_Average]]</f>
        <v>3.4162270786234614E-2</v>
      </c>
      <c r="M275" s="131">
        <f>Table2[[#This Row],[Annual Fees]]/Table2[[#This Row],[IQ3_Average]]</f>
        <v>2.3793417154587229E-2</v>
      </c>
      <c r="N275" s="133">
        <f>AVERAGE(Table2[[#This Row],[RI_IQ1]:[RI_IQ3]])</f>
        <v>3.522034575129606E-2</v>
      </c>
      <c r="O275">
        <f>IF(Table2[[#This Row],[SNAP_Average]]&gt;20%,1, IF(Table2[[#This Row],[SNAP_Average]]&lt;11%, 3, 2))</f>
        <v>1</v>
      </c>
      <c r="P275">
        <f>IF(Table2[[#This Row],[Poverty_Average]]&gt;20%,1, IF(Table2[[#This Row],[Poverty_Average]]&lt;10%, 3, 2))</f>
        <v>1</v>
      </c>
      <c r="Q275">
        <f>IF(Table2[[#This Row],[Full Time Employment_Average]]&lt;30%,1, IF(Table2[[#This Row],[Full Time Employment_Average]]&gt;50%, 3, 2))</f>
        <v>1</v>
      </c>
      <c r="R275" s="135">
        <f>AVERAGE(Table2[[#This Row],[FCI_SNAP]:[FCI_FullTimeEmployment]])</f>
        <v>1</v>
      </c>
      <c r="S27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75"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Row],[IQ2_Average]])*(3*0.02)/12,IF(D324&lt;=1.5,"NA")))</f>
        <v>0</v>
      </c>
      <c r="U27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48.267555690802432</v>
      </c>
    </row>
    <row r="276" spans="1:21" x14ac:dyDescent="0.25">
      <c r="A276" t="str">
        <f>Table1422[[#This Row],[Community]]</f>
        <v xml:space="preserve">Salamatof  </v>
      </c>
      <c r="C276" s="126">
        <f>Table1422[[#This Row],[IQ1_Average]]</f>
        <v>22974.5</v>
      </c>
      <c r="D276" s="126">
        <f>Table1422[[#This Row],[IQ2_Average]]</f>
        <v>39989.75</v>
      </c>
      <c r="E276" s="126">
        <f>Table1422[[#This Row],[IQ3_Average]]</f>
        <v>66416.75</v>
      </c>
      <c r="F276" s="128">
        <f>Table1422[[#This Row],[SNAP_Average]]</f>
        <v>0.28949999999999998</v>
      </c>
      <c r="G276" s="127">
        <f>Table1422[[#This Row],[Poverty_Average]]</f>
        <v>0.14599999999999999</v>
      </c>
      <c r="H276" s="127">
        <f>Table1422[[#This Row],[Full Time Employment_Average]]</f>
        <v>0.39700000000000002</v>
      </c>
      <c r="I276">
        <f>'Update Information Here'!AL280</f>
        <v>126</v>
      </c>
      <c r="J276">
        <f t="shared" si="4"/>
        <v>1512</v>
      </c>
      <c r="K276" s="131">
        <f>Table2[[#This Row],[Annual Fees]]/Table2[[#This Row],[IQ1_Average]]</f>
        <v>6.5812096019499874E-2</v>
      </c>
      <c r="L276" s="131">
        <f>Table2[[#This Row],[Annual Fees]]/Table2[[#This Row],[IQ2_Average]]</f>
        <v>3.7809688732737767E-2</v>
      </c>
      <c r="M276" s="131">
        <f>Table2[[#This Row],[Annual Fees]]/Table2[[#This Row],[IQ3_Average]]</f>
        <v>2.276534157422638E-2</v>
      </c>
      <c r="N276" s="133">
        <f>AVERAGE(Table2[[#This Row],[RI_IQ1]:[RI_IQ3]])</f>
        <v>4.2129042108821339E-2</v>
      </c>
      <c r="O276">
        <f>IF(Table2[[#This Row],[SNAP_Average]]&gt;20%,1, IF(Table2[[#This Row],[SNAP_Average]]&lt;11%, 3, 2))</f>
        <v>1</v>
      </c>
      <c r="P276">
        <f>IF(Table2[[#This Row],[Poverty_Average]]&gt;20%,1, IF(Table2[[#This Row],[Poverty_Average]]&lt;10%, 3, 2))</f>
        <v>2</v>
      </c>
      <c r="Q276">
        <f>IF(Table2[[#This Row],[Full Time Employment_Average]]&lt;30%,1, IF(Table2[[#This Row],[Full Time Employment_Average]]&gt;50%, 3, 2))</f>
        <v>2</v>
      </c>
      <c r="R276" s="135">
        <f>AVERAGE(Table2[[#This Row],[FCI_SNAP]:[FCI_FullTimeEmployment]])</f>
        <v>1.6666666666666667</v>
      </c>
      <c r="S27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7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Row],[IQ2_Average]])*(3*0.02)/12,IF(D325&lt;=1.5,"NA")))</f>
        <v>59.81621878538607</v>
      </c>
      <c r="U27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149.5405469634652</v>
      </c>
    </row>
    <row r="277" spans="1:21" x14ac:dyDescent="0.25">
      <c r="A277" t="str">
        <f>Table1422[[#This Row],[Community]]</f>
        <v xml:space="preserve">Salcha  </v>
      </c>
      <c r="C277" s="126">
        <f>Table1422[[#This Row],[IQ1_Average]]</f>
        <v>38445.5</v>
      </c>
      <c r="D277" s="126">
        <f>Table1422[[#This Row],[IQ2_Average]]</f>
        <v>55814</v>
      </c>
      <c r="E277" s="126">
        <f>Table1422[[#This Row],[IQ3_Average]]</f>
        <v>83217</v>
      </c>
      <c r="F277" s="128">
        <f>Table1422[[#This Row],[SNAP_Average]]</f>
        <v>0.17200000000000001</v>
      </c>
      <c r="G277" s="127">
        <f>Table1422[[#This Row],[Poverty_Average]]</f>
        <v>0.14400000000000002</v>
      </c>
      <c r="H277" s="127">
        <f>Table1422[[#This Row],[Full Time Employment_Average]]</f>
        <v>0.56225000000000003</v>
      </c>
      <c r="I277">
        <f>'Update Information Here'!AL281</f>
        <v>73.5</v>
      </c>
      <c r="J277">
        <f t="shared" si="4"/>
        <v>882</v>
      </c>
      <c r="K277" s="131">
        <f>Table2[[#This Row],[Annual Fees]]/Table2[[#This Row],[IQ1_Average]]</f>
        <v>2.294156663328608E-2</v>
      </c>
      <c r="L277" s="131">
        <f>Table2[[#This Row],[Annual Fees]]/Table2[[#This Row],[IQ2_Average]]</f>
        <v>1.5802486831260974E-2</v>
      </c>
      <c r="M277" s="131">
        <f>Table2[[#This Row],[Annual Fees]]/Table2[[#This Row],[IQ3_Average]]</f>
        <v>1.0598795919103067E-2</v>
      </c>
      <c r="N277" s="133">
        <f>AVERAGE(Table2[[#This Row],[RI_IQ1]:[RI_IQ3]])</f>
        <v>1.6447616461216705E-2</v>
      </c>
      <c r="O277">
        <f>IF(Table2[[#This Row],[SNAP_Average]]&gt;20%,1, IF(Table2[[#This Row],[SNAP_Average]]&lt;11%, 3, 2))</f>
        <v>2</v>
      </c>
      <c r="P277">
        <f>IF(Table2[[#This Row],[Poverty_Average]]&gt;20%,1, IF(Table2[[#This Row],[Poverty_Average]]&lt;10%, 3, 2))</f>
        <v>2</v>
      </c>
      <c r="Q277">
        <f>IF(Table2[[#This Row],[Full Time Employment_Average]]&lt;30%,1, IF(Table2[[#This Row],[Full Time Employment_Average]]&gt;50%, 3, 2))</f>
        <v>3</v>
      </c>
      <c r="R277" s="135">
        <f>AVERAGE(Table2[[#This Row],[FCI_SNAP]:[FCI_FullTimeEmployment]])</f>
        <v>2.3333333333333335</v>
      </c>
      <c r="S27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7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Row],[IQ2_Average]])*(3*0.02)/12,IF(D326&lt;=1.5,"NA")))</f>
        <v>89.374652154994195</v>
      </c>
      <c r="U27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223.43663038748551</v>
      </c>
    </row>
    <row r="278" spans="1:21" x14ac:dyDescent="0.25">
      <c r="A278" t="str">
        <f>Table1422[[#This Row],[Community]]</f>
        <v xml:space="preserve">Sand Point </v>
      </c>
      <c r="C278" s="126">
        <f>Table1422[[#This Row],[IQ1_Average]]</f>
        <v>24156.25</v>
      </c>
      <c r="D278" s="126">
        <f>Table1422[[#This Row],[IQ2_Average]]</f>
        <v>42937.5</v>
      </c>
      <c r="E278" s="126">
        <f>Table1422[[#This Row],[IQ3_Average]]</f>
        <v>60884</v>
      </c>
      <c r="F278" s="128">
        <f>Table1422[[#This Row],[SNAP_Average]]</f>
        <v>0.23325000000000001</v>
      </c>
      <c r="G278" s="127">
        <f>Table1422[[#This Row],[Poverty_Average]]</f>
        <v>0.155</v>
      </c>
      <c r="H278" s="127">
        <f>Table1422[[#This Row],[Full Time Employment_Average]]</f>
        <v>0.54249999999999998</v>
      </c>
      <c r="I278">
        <f>'Update Information Here'!AL282</f>
        <v>85</v>
      </c>
      <c r="J278">
        <f t="shared" si="4"/>
        <v>1020</v>
      </c>
      <c r="K278" s="131">
        <f>Table2[[#This Row],[Annual Fees]]/Table2[[#This Row],[IQ1_Average]]</f>
        <v>4.2225097024579557E-2</v>
      </c>
      <c r="L278" s="131">
        <f>Table2[[#This Row],[Annual Fees]]/Table2[[#This Row],[IQ2_Average]]</f>
        <v>2.3755458515283844E-2</v>
      </c>
      <c r="M278" s="131">
        <f>Table2[[#This Row],[Annual Fees]]/Table2[[#This Row],[IQ3_Average]]</f>
        <v>1.6753169962551738E-2</v>
      </c>
      <c r="N278" s="133">
        <f>AVERAGE(Table2[[#This Row],[RI_IQ1]:[RI_IQ3]])</f>
        <v>2.7577908500805048E-2</v>
      </c>
      <c r="O278">
        <f>IF(Table2[[#This Row],[SNAP_Average]]&gt;20%,1, IF(Table2[[#This Row],[SNAP_Average]]&lt;11%, 3, 2))</f>
        <v>1</v>
      </c>
      <c r="P278">
        <f>IF(Table2[[#This Row],[Poverty_Average]]&gt;20%,1, IF(Table2[[#This Row],[Poverty_Average]]&lt;10%, 3, 2))</f>
        <v>2</v>
      </c>
      <c r="Q278">
        <f>IF(Table2[[#This Row],[Full Time Employment_Average]]&lt;30%,1, IF(Table2[[#This Row],[Full Time Employment_Average]]&gt;50%, 3, 2))</f>
        <v>3</v>
      </c>
      <c r="R278" s="135">
        <f>AVERAGE(Table2[[#This Row],[FCI_SNAP]:[FCI_FullTimeEmployment]])</f>
        <v>2</v>
      </c>
      <c r="S27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7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Row],[IQ2_Average]])*(3*0.02)/12,IF(D327&lt;=1.5,"NA")))</f>
        <v>61.643543416295472</v>
      </c>
      <c r="U27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154.10885854073874</v>
      </c>
    </row>
    <row r="279" spans="1:21" x14ac:dyDescent="0.25">
      <c r="A279" t="str">
        <f>Table1422[[#This Row],[Community]]</f>
        <v xml:space="preserve">Savoonga </v>
      </c>
      <c r="C279" s="126">
        <f>Table1422[[#This Row],[IQ1_Average]]</f>
        <v>19120.5</v>
      </c>
      <c r="D279" s="126">
        <f>Table1422[[#This Row],[IQ2_Average]]</f>
        <v>35449.5</v>
      </c>
      <c r="E279" s="126">
        <f>Table1422[[#This Row],[IQ3_Average]]</f>
        <v>52803</v>
      </c>
      <c r="F279" s="128">
        <f>Table1422[[#This Row],[SNAP_Average]]</f>
        <v>0.42175000000000001</v>
      </c>
      <c r="G279" s="127">
        <f>Table1422[[#This Row],[Poverty_Average]]</f>
        <v>0.32525000000000004</v>
      </c>
      <c r="H279" s="127">
        <f>Table1422[[#This Row],[Full Time Employment_Average]]</f>
        <v>0.20949999999999996</v>
      </c>
      <c r="I279">
        <f>'Update Information Here'!AL283</f>
        <v>77.2</v>
      </c>
      <c r="J279">
        <f t="shared" si="4"/>
        <v>926.40000000000009</v>
      </c>
      <c r="K279" s="131">
        <f>Table2[[#This Row],[Annual Fees]]/Table2[[#This Row],[IQ1_Average]]</f>
        <v>4.8450615831175971E-2</v>
      </c>
      <c r="L279" s="131">
        <f>Table2[[#This Row],[Annual Fees]]/Table2[[#This Row],[IQ2_Average]]</f>
        <v>2.6132949688994205E-2</v>
      </c>
      <c r="M279" s="131">
        <f>Table2[[#This Row],[Annual Fees]]/Table2[[#This Row],[IQ3_Average]]</f>
        <v>1.7544457701266974E-2</v>
      </c>
      <c r="N279" s="133">
        <f>AVERAGE(Table2[[#This Row],[RI_IQ1]:[RI_IQ3]])</f>
        <v>3.0709341073812384E-2</v>
      </c>
      <c r="O279">
        <f>IF(Table2[[#This Row],[SNAP_Average]]&gt;20%,1, IF(Table2[[#This Row],[SNAP_Average]]&lt;11%, 3, 2))</f>
        <v>1</v>
      </c>
      <c r="P279">
        <f>IF(Table2[[#This Row],[Poverty_Average]]&gt;20%,1, IF(Table2[[#This Row],[Poverty_Average]]&lt;10%, 3, 2))</f>
        <v>1</v>
      </c>
      <c r="Q279">
        <f>IF(Table2[[#This Row],[Full Time Employment_Average]]&lt;30%,1, IF(Table2[[#This Row],[Full Time Employment_Average]]&gt;50%, 3, 2))</f>
        <v>1</v>
      </c>
      <c r="R279" s="135">
        <f>AVERAGE(Table2[[#This Row],[FCI_SNAP]:[FCI_FullTimeEmployment]])</f>
        <v>1</v>
      </c>
      <c r="S27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7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Row],[IQ2_Average]])*(3*0.02)/12,IF(D328&lt;=1.5,"NA")))</f>
        <v>0</v>
      </c>
      <c r="U27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50.277861589047824</v>
      </c>
    </row>
    <row r="280" spans="1:21" x14ac:dyDescent="0.25">
      <c r="A280" t="str">
        <f>Table1422[[#This Row],[Community]]</f>
        <v xml:space="preserve">Saxman </v>
      </c>
      <c r="C280" s="126">
        <f>Table1422[[#This Row],[IQ1_Average]]</f>
        <v>22076</v>
      </c>
      <c r="D280" s="126">
        <f>Table1422[[#This Row],[IQ2_Average]]</f>
        <v>42854.25</v>
      </c>
      <c r="E280" s="126">
        <f>Table1422[[#This Row],[IQ3_Average]]</f>
        <v>69827.75</v>
      </c>
      <c r="F280" s="128">
        <f>Table1422[[#This Row],[SNAP_Average]]</f>
        <v>0.38125000000000003</v>
      </c>
      <c r="G280" s="127">
        <f>Table1422[[#This Row],[Poverty_Average]]</f>
        <v>0.23724999999999999</v>
      </c>
      <c r="H280" s="127">
        <f>Table1422[[#This Row],[Full Time Employment_Average]]</f>
        <v>0.5</v>
      </c>
      <c r="I280">
        <f>'Update Information Here'!AL284</f>
        <v>0</v>
      </c>
      <c r="J280">
        <f t="shared" si="4"/>
        <v>0</v>
      </c>
      <c r="K280" s="131">
        <f>Table2[[#This Row],[Annual Fees]]/Table2[[#This Row],[IQ1_Average]]</f>
        <v>0</v>
      </c>
      <c r="L280" s="131">
        <f>Table2[[#This Row],[Annual Fees]]/Table2[[#This Row],[IQ2_Average]]</f>
        <v>0</v>
      </c>
      <c r="M280" s="131">
        <f>Table2[[#This Row],[Annual Fees]]/Table2[[#This Row],[IQ3_Average]]</f>
        <v>0</v>
      </c>
      <c r="N280" s="133">
        <f>AVERAGE(Table2[[#This Row],[RI_IQ1]:[RI_IQ3]])</f>
        <v>0</v>
      </c>
      <c r="O280">
        <f>IF(Table2[[#This Row],[SNAP_Average]]&gt;20%,1, IF(Table2[[#This Row],[SNAP_Average]]&lt;11%, 3, 2))</f>
        <v>1</v>
      </c>
      <c r="P280">
        <f>IF(Table2[[#This Row],[Poverty_Average]]&gt;20%,1, IF(Table2[[#This Row],[Poverty_Average]]&lt;10%, 3, 2))</f>
        <v>1</v>
      </c>
      <c r="Q280">
        <f>IF(Table2[[#This Row],[Full Time Employment_Average]]&lt;30%,1, IF(Table2[[#This Row],[Full Time Employment_Average]]&gt;50%, 3, 2))</f>
        <v>2</v>
      </c>
      <c r="R280" s="135">
        <f>AVERAGE(Table2[[#This Row],[FCI_SNAP]:[FCI_FullTimeEmployment]])</f>
        <v>1.3333333333333333</v>
      </c>
      <c r="S28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8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Row],[IQ2_Average]])*(3*0.02)/12,IF(D329&lt;=1.5,"NA")))</f>
        <v>0</v>
      </c>
      <c r="U28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60.274424334581276</v>
      </c>
    </row>
    <row r="281" spans="1:21" x14ac:dyDescent="0.25">
      <c r="A281" t="str">
        <f>Table1422[[#This Row],[Community]]</f>
        <v xml:space="preserve">Scammon Bay </v>
      </c>
      <c r="C281" s="126">
        <f>Table1422[[#This Row],[IQ1_Average]]</f>
        <v>23157.25</v>
      </c>
      <c r="D281" s="126">
        <f>Table1422[[#This Row],[IQ2_Average]]</f>
        <v>40293</v>
      </c>
      <c r="E281" s="126">
        <f>Table1422[[#This Row],[IQ3_Average]]</f>
        <v>65266.5</v>
      </c>
      <c r="F281" s="128">
        <f>Table1422[[#This Row],[SNAP_Average]]</f>
        <v>0.42225000000000001</v>
      </c>
      <c r="G281" s="127">
        <f>Table1422[[#This Row],[Poverty_Average]]</f>
        <v>0.29475000000000001</v>
      </c>
      <c r="H281" s="127">
        <f>Table1422[[#This Row],[Full Time Employment_Average]]</f>
        <v>0.10575000000000001</v>
      </c>
      <c r="I281">
        <f>'Update Information Here'!AL285</f>
        <v>0</v>
      </c>
      <c r="J281">
        <f t="shared" si="4"/>
        <v>0</v>
      </c>
      <c r="K281" s="131">
        <f>Table2[[#This Row],[Annual Fees]]/Table2[[#This Row],[IQ1_Average]]</f>
        <v>0</v>
      </c>
      <c r="L281" s="131">
        <f>Table2[[#This Row],[Annual Fees]]/Table2[[#This Row],[IQ2_Average]]</f>
        <v>0</v>
      </c>
      <c r="M281" s="131">
        <f>Table2[[#This Row],[Annual Fees]]/Table2[[#This Row],[IQ3_Average]]</f>
        <v>0</v>
      </c>
      <c r="N281" s="133">
        <f>AVERAGE(Table2[[#This Row],[RI_IQ1]:[RI_IQ3]])</f>
        <v>0</v>
      </c>
      <c r="O281">
        <f>IF(Table2[[#This Row],[SNAP_Average]]&gt;20%,1, IF(Table2[[#This Row],[SNAP_Average]]&lt;11%, 3, 2))</f>
        <v>1</v>
      </c>
      <c r="P281">
        <f>IF(Table2[[#This Row],[Poverty_Average]]&gt;20%,1, IF(Table2[[#This Row],[Poverty_Average]]&lt;10%, 3, 2))</f>
        <v>1</v>
      </c>
      <c r="Q281">
        <f>IF(Table2[[#This Row],[Full Time Employment_Average]]&lt;30%,1, IF(Table2[[#This Row],[Full Time Employment_Average]]&gt;50%, 3, 2))</f>
        <v>1</v>
      </c>
      <c r="R281" s="135">
        <f>AVERAGE(Table2[[#This Row],[FCI_SNAP]:[FCI_FullTimeEmployment]])</f>
        <v>1</v>
      </c>
      <c r="S28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81"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Row],[IQ2_Average]])*(3*0.02)/12,IF(D330&lt;=1.5,"NA")))</f>
        <v>0</v>
      </c>
      <c r="U28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60.007424291103284</v>
      </c>
    </row>
    <row r="282" spans="1:21" x14ac:dyDescent="0.25">
      <c r="A282" t="str">
        <f>Table1422[[#This Row],[Community]]</f>
        <v xml:space="preserve">Selawik </v>
      </c>
      <c r="B282" t="s">
        <v>497</v>
      </c>
      <c r="C282" s="126">
        <f>Table1422[[#This Row],[IQ1_Average]]</f>
        <v>25360.5</v>
      </c>
      <c r="D282" s="126">
        <f>Table1422[[#This Row],[IQ2_Average]]</f>
        <v>45265.5</v>
      </c>
      <c r="E282" s="126">
        <f>Table1422[[#This Row],[IQ3_Average]]</f>
        <v>67750</v>
      </c>
      <c r="F282" s="128">
        <f>Table1422[[#This Row],[SNAP_Average]]</f>
        <v>0.52975000000000005</v>
      </c>
      <c r="G282" s="127">
        <f>Table1422[[#This Row],[Poverty_Average]]</f>
        <v>0.31900000000000001</v>
      </c>
      <c r="H282" s="127">
        <f>Table1422[[#This Row],[Full Time Employment_Average]]</f>
        <v>0.34475</v>
      </c>
      <c r="I282">
        <f>'Update Information Here'!AL286</f>
        <v>0</v>
      </c>
      <c r="J282">
        <f t="shared" si="4"/>
        <v>0</v>
      </c>
      <c r="K282" s="131">
        <f>Table2[[#This Row],[Annual Fees]]/Table2[[#This Row],[IQ1_Average]]</f>
        <v>0</v>
      </c>
      <c r="L282" s="131">
        <f>Table2[[#This Row],[Annual Fees]]/Table2[[#This Row],[IQ2_Average]]</f>
        <v>0</v>
      </c>
      <c r="M282" s="131">
        <f>Table2[[#This Row],[Annual Fees]]/Table2[[#This Row],[IQ3_Average]]</f>
        <v>0</v>
      </c>
      <c r="N282" s="133">
        <f>AVERAGE(Table2[[#This Row],[RI_IQ1]:[RI_IQ3]])</f>
        <v>0</v>
      </c>
      <c r="O282">
        <f>IF(Table2[[#This Row],[SNAP_Average]]&gt;20%,1, IF(Table2[[#This Row],[SNAP_Average]]&lt;11%, 3, 2))</f>
        <v>1</v>
      </c>
      <c r="P282">
        <f>IF(Table2[[#This Row],[Poverty_Average]]&gt;20%,1, IF(Table2[[#This Row],[Poverty_Average]]&lt;10%, 3, 2))</f>
        <v>1</v>
      </c>
      <c r="Q282">
        <f>IF(Table2[[#This Row],[Full Time Employment_Average]]&lt;30%,1, IF(Table2[[#This Row],[Full Time Employment_Average]]&gt;50%, 3, 2))</f>
        <v>2</v>
      </c>
      <c r="R282" s="135">
        <f>AVERAGE(Table2[[#This Row],[FCI_SNAP]:[FCI_FullTimeEmployment]])</f>
        <v>1.3333333333333333</v>
      </c>
      <c r="S28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82"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Row],[IQ2_Average]])*(3*0.02)/12,IF(D331&lt;=1.5,"NA")))</f>
        <v>0</v>
      </c>
      <c r="U28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65.545036446857139</v>
      </c>
    </row>
    <row r="283" spans="1:21" x14ac:dyDescent="0.25">
      <c r="A283" t="str">
        <f>Table1422[[#This Row],[Community]]</f>
        <v xml:space="preserve">Seldovia </v>
      </c>
      <c r="C283" s="126">
        <f>Table1422[[#This Row],[IQ1_Average]]</f>
        <v>22901.5</v>
      </c>
      <c r="D283" s="126">
        <f>Table1422[[#This Row],[IQ2_Average]]</f>
        <v>41114.25</v>
      </c>
      <c r="E283" s="126">
        <f>Table1422[[#This Row],[IQ3_Average]]</f>
        <v>61730.75</v>
      </c>
      <c r="F283" s="128">
        <f>Table1422[[#This Row],[SNAP_Average]]</f>
        <v>0.32874999999999999</v>
      </c>
      <c r="G283" s="127">
        <f>Table1422[[#This Row],[Poverty_Average]]</f>
        <v>0.2505</v>
      </c>
      <c r="H283" s="127">
        <f>Table1422[[#This Row],[Full Time Employment_Average]]</f>
        <v>0.47025</v>
      </c>
      <c r="I283">
        <f>'Update Information Here'!AL287</f>
        <v>60</v>
      </c>
      <c r="J283">
        <f t="shared" si="4"/>
        <v>720</v>
      </c>
      <c r="K283" s="131">
        <f>Table2[[#This Row],[Annual Fees]]/Table2[[#This Row],[IQ1_Average]]</f>
        <v>3.1438988712529745E-2</v>
      </c>
      <c r="L283" s="131">
        <f>Table2[[#This Row],[Annual Fees]]/Table2[[#This Row],[IQ2_Average]]</f>
        <v>1.7512176435177586E-2</v>
      </c>
      <c r="M283" s="131">
        <f>Table2[[#This Row],[Annual Fees]]/Table2[[#This Row],[IQ3_Average]]</f>
        <v>1.16635550353754E-2</v>
      </c>
      <c r="N283" s="133">
        <f>AVERAGE(Table2[[#This Row],[RI_IQ1]:[RI_IQ3]])</f>
        <v>2.0204906727694243E-2</v>
      </c>
      <c r="O283">
        <f>IF(Table2[[#This Row],[SNAP_Average]]&gt;20%,1, IF(Table2[[#This Row],[SNAP_Average]]&lt;11%, 3, 2))</f>
        <v>1</v>
      </c>
      <c r="P283">
        <f>IF(Table2[[#This Row],[Poverty_Average]]&gt;20%,1, IF(Table2[[#This Row],[Poverty_Average]]&lt;10%, 3, 2))</f>
        <v>1</v>
      </c>
      <c r="Q283">
        <f>IF(Table2[[#This Row],[Full Time Employment_Average]]&lt;30%,1, IF(Table2[[#This Row],[Full Time Employment_Average]]&gt;50%, 3, 2))</f>
        <v>2</v>
      </c>
      <c r="R283" s="135">
        <f>AVERAGE(Table2[[#This Row],[FCI_SNAP]:[FCI_FullTimeEmployment]])</f>
        <v>1.3333333333333333</v>
      </c>
      <c r="S28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83"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Row],[IQ2_Average]])*(3*0.02)/12,IF(D332&lt;=1.5,"NA")))</f>
        <v>0</v>
      </c>
      <c r="U28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59.391513961071496</v>
      </c>
    </row>
    <row r="284" spans="1:21" x14ac:dyDescent="0.25">
      <c r="A284" t="str">
        <f>Table1422[[#This Row],[Community]]</f>
        <v xml:space="preserve">Seldovia Village  </v>
      </c>
      <c r="B284" t="s">
        <v>497</v>
      </c>
      <c r="C284" s="126">
        <f>Table1422[[#This Row],[IQ1_Average]]</f>
        <v>22437.5</v>
      </c>
      <c r="D284" s="126">
        <f>Table1422[[#This Row],[IQ2_Average]]</f>
        <v>43946.5</v>
      </c>
      <c r="E284" s="126">
        <f>Table1422[[#This Row],[IQ3_Average]]</f>
        <v>64467.25</v>
      </c>
      <c r="F284" s="128">
        <f>Table1422[[#This Row],[SNAP_Average]]</f>
        <v>0.13450000000000001</v>
      </c>
      <c r="G284" s="127">
        <f>Table1422[[#This Row],[Poverty_Average]]</f>
        <v>0.11424999999999999</v>
      </c>
      <c r="H284" s="127">
        <f>Table1422[[#This Row],[Full Time Employment_Average]]</f>
        <v>0.51649999999999996</v>
      </c>
      <c r="I284">
        <f>'Update Information Here'!AL288</f>
        <v>0</v>
      </c>
      <c r="J284">
        <f t="shared" si="4"/>
        <v>0</v>
      </c>
      <c r="K284" s="131">
        <f>Table2[[#This Row],[Annual Fees]]/Table2[[#This Row],[IQ1_Average]]</f>
        <v>0</v>
      </c>
      <c r="L284" s="131">
        <f>Table2[[#This Row],[Annual Fees]]/Table2[[#This Row],[IQ2_Average]]</f>
        <v>0</v>
      </c>
      <c r="M284" s="131">
        <f>Table2[[#This Row],[Annual Fees]]/Table2[[#This Row],[IQ3_Average]]</f>
        <v>0</v>
      </c>
      <c r="N284" s="133">
        <f>AVERAGE(Table2[[#This Row],[RI_IQ1]:[RI_IQ3]])</f>
        <v>0</v>
      </c>
      <c r="O284">
        <f>IF(Table2[[#This Row],[SNAP_Average]]&gt;20%,1, IF(Table2[[#This Row],[SNAP_Average]]&lt;11%, 3, 2))</f>
        <v>2</v>
      </c>
      <c r="P284">
        <f>IF(Table2[[#This Row],[Poverty_Average]]&gt;20%,1, IF(Table2[[#This Row],[Poverty_Average]]&lt;10%, 3, 2))</f>
        <v>2</v>
      </c>
      <c r="Q284">
        <f>IF(Table2[[#This Row],[Full Time Employment_Average]]&lt;30%,1, IF(Table2[[#This Row],[Full Time Employment_Average]]&gt;50%, 3, 2))</f>
        <v>3</v>
      </c>
      <c r="R284" s="135">
        <f>AVERAGE(Table2[[#This Row],[FCI_SNAP]:[FCI_FullTimeEmployment]])</f>
        <v>2.3333333333333335</v>
      </c>
      <c r="S28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8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Row],[IQ2_Average]])*(3*0.02)/12,IF(D333&lt;=1.5,"NA")))</f>
        <v>60.361003796020491</v>
      </c>
      <c r="U28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150.90250949005124</v>
      </c>
    </row>
    <row r="285" spans="1:21" x14ac:dyDescent="0.25">
      <c r="A285" t="str">
        <f>Table1422[[#This Row],[Community]]</f>
        <v xml:space="preserve">Seward </v>
      </c>
      <c r="C285" s="126">
        <f>Table1422[[#This Row],[IQ1_Average]]</f>
        <v>19626.5</v>
      </c>
      <c r="D285" s="126">
        <f>Table1422[[#This Row],[IQ2_Average]]</f>
        <v>44377</v>
      </c>
      <c r="E285" s="126">
        <f>Table1422[[#This Row],[IQ3_Average]]</f>
        <v>64710.75</v>
      </c>
      <c r="F285" s="128">
        <f>Table1422[[#This Row],[SNAP_Average]]</f>
        <v>0.20350000000000001</v>
      </c>
      <c r="G285" s="127">
        <f>Table1422[[#This Row],[Poverty_Average]]</f>
        <v>0.18525000000000003</v>
      </c>
      <c r="H285" s="127">
        <f>Table1422[[#This Row],[Full Time Employment_Average]]</f>
        <v>0.56566666666666665</v>
      </c>
      <c r="I285">
        <f>'Update Information Here'!AL289</f>
        <v>61.2</v>
      </c>
      <c r="J285">
        <f t="shared" si="4"/>
        <v>734.40000000000009</v>
      </c>
      <c r="K285" s="131">
        <f>Table2[[#This Row],[Annual Fees]]/Table2[[#This Row],[IQ1_Average]]</f>
        <v>3.7418796015591171E-2</v>
      </c>
      <c r="L285" s="131">
        <f>Table2[[#This Row],[Annual Fees]]/Table2[[#This Row],[IQ2_Average]]</f>
        <v>1.6549113279401492E-2</v>
      </c>
      <c r="M285" s="131">
        <f>Table2[[#This Row],[Annual Fees]]/Table2[[#This Row],[IQ3_Average]]</f>
        <v>1.1348964430175822E-2</v>
      </c>
      <c r="N285" s="133">
        <f>AVERAGE(Table2[[#This Row],[RI_IQ1]:[RI_IQ3]])</f>
        <v>2.1772291241722825E-2</v>
      </c>
      <c r="O285">
        <f>IF(Table2[[#This Row],[SNAP_Average]]&gt;20%,1, IF(Table2[[#This Row],[SNAP_Average]]&lt;11%, 3, 2))</f>
        <v>1</v>
      </c>
      <c r="P285">
        <f>IF(Table2[[#This Row],[Poverty_Average]]&gt;20%,1, IF(Table2[[#This Row],[Poverty_Average]]&lt;10%, 3, 2))</f>
        <v>2</v>
      </c>
      <c r="Q285">
        <f>IF(Table2[[#This Row],[Full Time Employment_Average]]&lt;30%,1, IF(Table2[[#This Row],[Full Time Employment_Average]]&gt;50%, 3, 2))</f>
        <v>3</v>
      </c>
      <c r="R285" s="135">
        <f>AVERAGE(Table2[[#This Row],[FCI_SNAP]:[FCI_FullTimeEmployment]])</f>
        <v>2</v>
      </c>
      <c r="S28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8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Row],[IQ2_Average]])*(3*0.02)/12,IF(D334&lt;=1.5,"NA")))</f>
        <v>56.218244851254603</v>
      </c>
      <c r="U28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140.54561212813653</v>
      </c>
    </row>
    <row r="286" spans="1:21" x14ac:dyDescent="0.25">
      <c r="A286" t="str">
        <f>Table1422[[#This Row],[Community]]</f>
        <v xml:space="preserve">Shageluk </v>
      </c>
      <c r="C286" s="126">
        <f>Table1422[[#This Row],[IQ1_Average]]</f>
        <v>11713.75</v>
      </c>
      <c r="D286" s="126">
        <f>Table1422[[#This Row],[IQ2_Average]]</f>
        <v>20115</v>
      </c>
      <c r="E286" s="126">
        <f>Table1422[[#This Row],[IQ3_Average]]</f>
        <v>38671</v>
      </c>
      <c r="F286" s="128">
        <f>Table1422[[#This Row],[SNAP_Average]]</f>
        <v>0.41775000000000007</v>
      </c>
      <c r="G286" s="127">
        <f>Table1422[[#This Row],[Poverty_Average]]</f>
        <v>0.35549999999999998</v>
      </c>
      <c r="H286" s="127">
        <f>Table1422[[#This Row],[Full Time Employment_Average]]</f>
        <v>0.42775000000000002</v>
      </c>
      <c r="I286">
        <f>'Update Information Here'!AL290</f>
        <v>0</v>
      </c>
      <c r="J286">
        <f t="shared" si="4"/>
        <v>0</v>
      </c>
      <c r="K286" s="131">
        <f>Table2[[#This Row],[Annual Fees]]/Table2[[#This Row],[IQ1_Average]]</f>
        <v>0</v>
      </c>
      <c r="L286" s="131">
        <f>Table2[[#This Row],[Annual Fees]]/Table2[[#This Row],[IQ2_Average]]</f>
        <v>0</v>
      </c>
      <c r="M286" s="131">
        <f>Table2[[#This Row],[Annual Fees]]/Table2[[#This Row],[IQ3_Average]]</f>
        <v>0</v>
      </c>
      <c r="N286" s="133">
        <f>AVERAGE(Table2[[#This Row],[RI_IQ1]:[RI_IQ3]])</f>
        <v>0</v>
      </c>
      <c r="O286">
        <f>IF(Table2[[#This Row],[SNAP_Average]]&gt;20%,1, IF(Table2[[#This Row],[SNAP_Average]]&lt;11%, 3, 2))</f>
        <v>1</v>
      </c>
      <c r="P286">
        <f>IF(Table2[[#This Row],[Poverty_Average]]&gt;20%,1, IF(Table2[[#This Row],[Poverty_Average]]&lt;10%, 3, 2))</f>
        <v>1</v>
      </c>
      <c r="Q286">
        <f>IF(Table2[[#This Row],[Full Time Employment_Average]]&lt;30%,1, IF(Table2[[#This Row],[Full Time Employment_Average]]&gt;50%, 3, 2))</f>
        <v>2</v>
      </c>
      <c r="R286" s="135">
        <f>AVERAGE(Table2[[#This Row],[FCI_SNAP]:[FCI_FullTimeEmployment]])</f>
        <v>1.3333333333333333</v>
      </c>
      <c r="S28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86"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Row],[IQ2_Average]])*(3*0.02)/12,IF(D335&lt;=1.5,"NA")))</f>
        <v>0</v>
      </c>
      <c r="U28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31.066885487413838</v>
      </c>
    </row>
    <row r="287" spans="1:21" x14ac:dyDescent="0.25">
      <c r="A287" t="str">
        <f>Table1422[[#This Row],[Community]]</f>
        <v xml:space="preserve">Shaktoolik </v>
      </c>
      <c r="C287" s="126">
        <f>Table1422[[#This Row],[IQ1_Average]]</f>
        <v>22475</v>
      </c>
      <c r="D287" s="126">
        <f>Table1422[[#This Row],[IQ2_Average]]</f>
        <v>39187.5</v>
      </c>
      <c r="E287" s="126">
        <f>Table1422[[#This Row],[IQ3_Average]]</f>
        <v>59785.75</v>
      </c>
      <c r="F287" s="128">
        <f>Table1422[[#This Row],[SNAP_Average]]</f>
        <v>0.28550000000000003</v>
      </c>
      <c r="G287" s="127">
        <f>Table1422[[#This Row],[Poverty_Average]]</f>
        <v>0.26074999999999998</v>
      </c>
      <c r="H287" s="127">
        <f>Table1422[[#This Row],[Full Time Employment_Average]]</f>
        <v>0.35850000000000004</v>
      </c>
      <c r="I287">
        <f>'Update Information Here'!AL291</f>
        <v>0</v>
      </c>
      <c r="J287">
        <f t="shared" si="4"/>
        <v>0</v>
      </c>
      <c r="K287" s="131">
        <f>Table2[[#This Row],[Annual Fees]]/Table2[[#This Row],[IQ1_Average]]</f>
        <v>0</v>
      </c>
      <c r="L287" s="131">
        <f>Table2[[#This Row],[Annual Fees]]/Table2[[#This Row],[IQ2_Average]]</f>
        <v>0</v>
      </c>
      <c r="M287" s="131">
        <f>Table2[[#This Row],[Annual Fees]]/Table2[[#This Row],[IQ3_Average]]</f>
        <v>0</v>
      </c>
      <c r="N287" s="133">
        <f>AVERAGE(Table2[[#This Row],[RI_IQ1]:[RI_IQ3]])</f>
        <v>0</v>
      </c>
      <c r="O287">
        <f>IF(Table2[[#This Row],[SNAP_Average]]&gt;20%,1, IF(Table2[[#This Row],[SNAP_Average]]&lt;11%, 3, 2))</f>
        <v>1</v>
      </c>
      <c r="P287">
        <f>IF(Table2[[#This Row],[Poverty_Average]]&gt;20%,1, IF(Table2[[#This Row],[Poverty_Average]]&lt;10%, 3, 2))</f>
        <v>1</v>
      </c>
      <c r="Q287">
        <f>IF(Table2[[#This Row],[Full Time Employment_Average]]&lt;30%,1, IF(Table2[[#This Row],[Full Time Employment_Average]]&gt;50%, 3, 2))</f>
        <v>2</v>
      </c>
      <c r="R287" s="135">
        <f>AVERAGE(Table2[[#This Row],[FCI_SNAP]:[FCI_FullTimeEmployment]])</f>
        <v>1.3333333333333333</v>
      </c>
      <c r="S28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87"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Row],[IQ2_Average]])*(3*0.02)/12,IF(D336&lt;=1.5,"NA")))</f>
        <v>0</v>
      </c>
      <c r="U28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57.644451337315616</v>
      </c>
    </row>
    <row r="288" spans="1:21" x14ac:dyDescent="0.25">
      <c r="A288" t="str">
        <f>Table1422[[#This Row],[Community]]</f>
        <v xml:space="preserve">Shishmaref </v>
      </c>
      <c r="C288" s="126">
        <f>Table1422[[#This Row],[IQ1_Average]]</f>
        <v>20364.75</v>
      </c>
      <c r="D288" s="126">
        <f>Table1422[[#This Row],[IQ2_Average]]</f>
        <v>37002.25</v>
      </c>
      <c r="E288" s="126">
        <f>Table1422[[#This Row],[IQ3_Average]]</f>
        <v>53422</v>
      </c>
      <c r="F288" s="128">
        <f>Table1422[[#This Row],[SNAP_Average]]</f>
        <v>0.36875000000000002</v>
      </c>
      <c r="G288" s="127">
        <f>Table1422[[#This Row],[Poverty_Average]]</f>
        <v>0.26125000000000004</v>
      </c>
      <c r="H288" s="127">
        <f>Table1422[[#This Row],[Full Time Employment_Average]]</f>
        <v>0.33374999999999999</v>
      </c>
      <c r="I288">
        <f>'Update Information Here'!AL292</f>
        <v>0</v>
      </c>
      <c r="J288">
        <f t="shared" si="4"/>
        <v>0</v>
      </c>
      <c r="K288" s="131">
        <f>Table2[[#This Row],[Annual Fees]]/Table2[[#This Row],[IQ1_Average]]</f>
        <v>0</v>
      </c>
      <c r="L288" s="131">
        <f>Table2[[#This Row],[Annual Fees]]/Table2[[#This Row],[IQ2_Average]]</f>
        <v>0</v>
      </c>
      <c r="M288" s="131">
        <f>Table2[[#This Row],[Annual Fees]]/Table2[[#This Row],[IQ3_Average]]</f>
        <v>0</v>
      </c>
      <c r="N288" s="133">
        <f>AVERAGE(Table2[[#This Row],[RI_IQ1]:[RI_IQ3]])</f>
        <v>0</v>
      </c>
      <c r="O288">
        <f>IF(Table2[[#This Row],[SNAP_Average]]&gt;20%,1, IF(Table2[[#This Row],[SNAP_Average]]&lt;11%, 3, 2))</f>
        <v>1</v>
      </c>
      <c r="P288">
        <f>IF(Table2[[#This Row],[Poverty_Average]]&gt;20%,1, IF(Table2[[#This Row],[Poverty_Average]]&lt;10%, 3, 2))</f>
        <v>1</v>
      </c>
      <c r="Q288">
        <f>IF(Table2[[#This Row],[Full Time Employment_Average]]&lt;30%,1, IF(Table2[[#This Row],[Full Time Employment_Average]]&gt;50%, 3, 2))</f>
        <v>2</v>
      </c>
      <c r="R288" s="135">
        <f>AVERAGE(Table2[[#This Row],[FCI_SNAP]:[FCI_FullTimeEmployment]])</f>
        <v>1.3333333333333333</v>
      </c>
      <c r="S28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88"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Row],[IQ2_Average]])*(3*0.02)/12,IF(D337&lt;=1.5,"NA")))</f>
        <v>0</v>
      </c>
      <c r="U28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52.715523751736391</v>
      </c>
    </row>
    <row r="289" spans="1:21" x14ac:dyDescent="0.25">
      <c r="A289" t="str">
        <f>Table1422[[#This Row],[Community]]</f>
        <v xml:space="preserve">Shungnak </v>
      </c>
      <c r="C289" s="126">
        <f>Table1422[[#This Row],[IQ1_Average]]</f>
        <v>23867.75</v>
      </c>
      <c r="D289" s="126">
        <f>Table1422[[#This Row],[IQ2_Average]]</f>
        <v>42306</v>
      </c>
      <c r="E289" s="126">
        <f>Table1422[[#This Row],[IQ3_Average]]</f>
        <v>60440.75</v>
      </c>
      <c r="F289" s="128">
        <f>Table1422[[#This Row],[SNAP_Average]]</f>
        <v>0.41200000000000003</v>
      </c>
      <c r="G289" s="127">
        <f>Table1422[[#This Row],[Poverty_Average]]</f>
        <v>0.23599999999999999</v>
      </c>
      <c r="H289" s="127">
        <f>Table1422[[#This Row],[Full Time Employment_Average]]</f>
        <v>0.29600000000000004</v>
      </c>
      <c r="I289">
        <f>'Update Information Here'!AL293</f>
        <v>0</v>
      </c>
      <c r="J289">
        <f t="shared" si="4"/>
        <v>0</v>
      </c>
      <c r="K289" s="131">
        <f>Table2[[#This Row],[Annual Fees]]/Table2[[#This Row],[IQ1_Average]]</f>
        <v>0</v>
      </c>
      <c r="L289" s="131">
        <f>Table2[[#This Row],[Annual Fees]]/Table2[[#This Row],[IQ2_Average]]</f>
        <v>0</v>
      </c>
      <c r="M289" s="131">
        <f>Table2[[#This Row],[Annual Fees]]/Table2[[#This Row],[IQ3_Average]]</f>
        <v>0</v>
      </c>
      <c r="N289" s="133">
        <f>AVERAGE(Table2[[#This Row],[RI_IQ1]:[RI_IQ3]])</f>
        <v>0</v>
      </c>
      <c r="O289">
        <f>IF(Table2[[#This Row],[SNAP_Average]]&gt;20%,1, IF(Table2[[#This Row],[SNAP_Average]]&lt;11%, 3, 2))</f>
        <v>1</v>
      </c>
      <c r="P289">
        <f>IF(Table2[[#This Row],[Poverty_Average]]&gt;20%,1, IF(Table2[[#This Row],[Poverty_Average]]&lt;10%, 3, 2))</f>
        <v>1</v>
      </c>
      <c r="Q289">
        <f>IF(Table2[[#This Row],[Full Time Employment_Average]]&lt;30%,1, IF(Table2[[#This Row],[Full Time Employment_Average]]&gt;50%, 3, 2))</f>
        <v>1</v>
      </c>
      <c r="R289" s="135">
        <f>AVERAGE(Table2[[#This Row],[FCI_SNAP]:[FCI_FullTimeEmployment]])</f>
        <v>1</v>
      </c>
      <c r="S28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89"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Row],[IQ2_Average]])*(3*0.02)/12,IF(D338&lt;=1.5,"NA")))</f>
        <v>0</v>
      </c>
      <c r="U28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60.916195959343135</v>
      </c>
    </row>
    <row r="290" spans="1:21" x14ac:dyDescent="0.25">
      <c r="A290" t="str">
        <f>Table1422[[#This Row],[Community]]</f>
        <v xml:space="preserve">Silver Springs  </v>
      </c>
      <c r="C290" s="126">
        <f>Table1422[[#This Row],[IQ1_Average]]</f>
        <v>28152</v>
      </c>
      <c r="D290" s="126">
        <f>Table1422[[#This Row],[IQ2_Average]]</f>
        <v>61685</v>
      </c>
      <c r="E290" s="126">
        <f>Table1422[[#This Row],[IQ3_Average]]</f>
        <v>91814.666666666672</v>
      </c>
      <c r="F290" s="128">
        <f>Table1422[[#This Row],[SNAP_Average]]</f>
        <v>0.34150000000000003</v>
      </c>
      <c r="G290" s="127">
        <f>Table1422[[#This Row],[Poverty_Average]]</f>
        <v>0.26975000000000005</v>
      </c>
      <c r="H290" s="127">
        <f>Table1422[[#This Row],[Full Time Employment_Average]]</f>
        <v>0.49399999999999999</v>
      </c>
      <c r="I290">
        <f>'Update Information Here'!AL294</f>
        <v>0</v>
      </c>
      <c r="J290">
        <f t="shared" si="4"/>
        <v>0</v>
      </c>
      <c r="K290" s="131">
        <f>Table2[[#This Row],[Annual Fees]]/Table2[[#This Row],[IQ1_Average]]</f>
        <v>0</v>
      </c>
      <c r="L290" s="131">
        <f>Table2[[#This Row],[Annual Fees]]/Table2[[#This Row],[IQ2_Average]]</f>
        <v>0</v>
      </c>
      <c r="M290" s="131">
        <f>Table2[[#This Row],[Annual Fees]]/Table2[[#This Row],[IQ3_Average]]</f>
        <v>0</v>
      </c>
      <c r="N290" s="133">
        <f>AVERAGE(Table2[[#This Row],[RI_IQ1]:[RI_IQ3]])</f>
        <v>0</v>
      </c>
      <c r="O290">
        <f>IF(Table2[[#This Row],[SNAP_Average]]&gt;20%,1, IF(Table2[[#This Row],[SNAP_Average]]&lt;11%, 3, 2))</f>
        <v>1</v>
      </c>
      <c r="P290">
        <f>IF(Table2[[#This Row],[Poverty_Average]]&gt;20%,1, IF(Table2[[#This Row],[Poverty_Average]]&lt;10%, 3, 2))</f>
        <v>1</v>
      </c>
      <c r="Q290">
        <f>IF(Table2[[#This Row],[Full Time Employment_Average]]&lt;30%,1, IF(Table2[[#This Row],[Full Time Employment_Average]]&gt;50%, 3, 2))</f>
        <v>2</v>
      </c>
      <c r="R290" s="135">
        <f>AVERAGE(Table2[[#This Row],[FCI_SNAP]:[FCI_FullTimeEmployment]])</f>
        <v>1.3333333333333333</v>
      </c>
      <c r="S29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9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Row],[IQ2_Average]])*(3*0.02)/12,IF(D339&lt;=1.5,"NA")))</f>
        <v>0</v>
      </c>
      <c r="U29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79.841138301141598</v>
      </c>
    </row>
    <row r="291" spans="1:21" x14ac:dyDescent="0.25">
      <c r="A291" t="str">
        <f>Table1422[[#This Row],[Community]]</f>
        <v xml:space="preserve">Sitka  </v>
      </c>
      <c r="C291" s="126">
        <f>Table1422[[#This Row],[IQ1_Average]]</f>
        <v>23681</v>
      </c>
      <c r="D291" s="126">
        <f>Table1422[[#This Row],[IQ2_Average]]</f>
        <v>40611.75</v>
      </c>
      <c r="E291" s="126">
        <f>Table1422[[#This Row],[IQ3_Average]]</f>
        <v>58303</v>
      </c>
      <c r="F291" s="128">
        <f>Table1422[[#This Row],[SNAP_Average]]</f>
        <v>0.13850000000000001</v>
      </c>
      <c r="G291" s="127">
        <f>Table1422[[#This Row],[Poverty_Average]]</f>
        <v>0.115</v>
      </c>
      <c r="H291" s="127">
        <f>Table1422[[#This Row],[Full Time Employment_Average]]</f>
        <v>0.52300000000000002</v>
      </c>
      <c r="I291">
        <f>'Update Information Here'!AL295</f>
        <v>156</v>
      </c>
      <c r="J291">
        <f t="shared" si="4"/>
        <v>1872</v>
      </c>
      <c r="K291" s="131">
        <f>Table2[[#This Row],[Annual Fees]]/Table2[[#This Row],[IQ1_Average]]</f>
        <v>7.9050715763692408E-2</v>
      </c>
      <c r="L291" s="131">
        <f>Table2[[#This Row],[Annual Fees]]/Table2[[#This Row],[IQ2_Average]]</f>
        <v>4.6095034072651385E-2</v>
      </c>
      <c r="M291" s="131">
        <f>Table2[[#This Row],[Annual Fees]]/Table2[[#This Row],[IQ3_Average]]</f>
        <v>3.2108124796322662E-2</v>
      </c>
      <c r="N291" s="133">
        <f>AVERAGE(Table2[[#This Row],[RI_IQ1]:[RI_IQ3]])</f>
        <v>5.2417958210888821E-2</v>
      </c>
      <c r="O291">
        <f>IF(Table2[[#This Row],[SNAP_Average]]&gt;20%,1, IF(Table2[[#This Row],[SNAP_Average]]&lt;11%, 3, 2))</f>
        <v>2</v>
      </c>
      <c r="P291">
        <f>IF(Table2[[#This Row],[Poverty_Average]]&gt;20%,1, IF(Table2[[#This Row],[Poverty_Average]]&lt;10%, 3, 2))</f>
        <v>2</v>
      </c>
      <c r="Q291">
        <f>IF(Table2[[#This Row],[Full Time Employment_Average]]&lt;30%,1, IF(Table2[[#This Row],[Full Time Employment_Average]]&gt;50%, 3, 2))</f>
        <v>3</v>
      </c>
      <c r="R291" s="135">
        <f>AVERAGE(Table2[[#This Row],[FCI_SNAP]:[FCI_FullTimeEmployment]])</f>
        <v>2.3333333333333335</v>
      </c>
      <c r="S29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29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Row],[IQ2_Average]])*(3*0.02)/12,IF(D340&lt;=1.5,"NA")))</f>
        <v>59.521585855129324</v>
      </c>
      <c r="U29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148.80396463782333</v>
      </c>
    </row>
    <row r="292" spans="1:21" x14ac:dyDescent="0.25">
      <c r="A292" t="str">
        <f>Table1422[[#This Row],[Community]]</f>
        <v xml:space="preserve">Skagway  </v>
      </c>
      <c r="C292" s="126">
        <f>Table1422[[#This Row],[IQ1_Average]]</f>
        <v>32883.5</v>
      </c>
      <c r="D292" s="126">
        <f>Table1422[[#This Row],[IQ2_Average]]</f>
        <v>46214.5</v>
      </c>
      <c r="E292" s="126">
        <f>Table1422[[#This Row],[IQ3_Average]]</f>
        <v>67225</v>
      </c>
      <c r="F292" s="128">
        <f>Table1422[[#This Row],[SNAP_Average]]</f>
        <v>0.183</v>
      </c>
      <c r="G292" s="127">
        <f>Table1422[[#This Row],[Poverty_Average]]</f>
        <v>0.14574999999999999</v>
      </c>
      <c r="H292" s="127">
        <f>Table1422[[#This Row],[Full Time Employment_Average]]</f>
        <v>0.54699999999999993</v>
      </c>
      <c r="I292">
        <f>'Update Information Here'!AL296</f>
        <v>0</v>
      </c>
      <c r="J292">
        <f t="shared" si="4"/>
        <v>0</v>
      </c>
      <c r="K292" s="131">
        <f>Table2[[#This Row],[Annual Fees]]/Table2[[#This Row],[IQ1_Average]]</f>
        <v>0</v>
      </c>
      <c r="L292" s="131">
        <f>Table2[[#This Row],[Annual Fees]]/Table2[[#This Row],[IQ2_Average]]</f>
        <v>0</v>
      </c>
      <c r="M292" s="131">
        <f>Table2[[#This Row],[Annual Fees]]/Table2[[#This Row],[IQ3_Average]]</f>
        <v>0</v>
      </c>
      <c r="N292" s="133">
        <f>AVERAGE(Table2[[#This Row],[RI_IQ1]:[RI_IQ3]])</f>
        <v>0</v>
      </c>
      <c r="O292">
        <f>IF(Table2[[#This Row],[SNAP_Average]]&gt;20%,1, IF(Table2[[#This Row],[SNAP_Average]]&lt;11%, 3, 2))</f>
        <v>2</v>
      </c>
      <c r="P292">
        <f>IF(Table2[[#This Row],[Poverty_Average]]&gt;20%,1, IF(Table2[[#This Row],[Poverty_Average]]&lt;10%, 3, 2))</f>
        <v>2</v>
      </c>
      <c r="Q292">
        <f>IF(Table2[[#This Row],[Full Time Employment_Average]]&lt;30%,1, IF(Table2[[#This Row],[Full Time Employment_Average]]&gt;50%, 3, 2))</f>
        <v>3</v>
      </c>
      <c r="R292" s="135">
        <f>AVERAGE(Table2[[#This Row],[FCI_SNAP]:[FCI_FullTimeEmployment]])</f>
        <v>2.3333333333333335</v>
      </c>
      <c r="S29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9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Row],[IQ2_Average]])*(3*0.02)/12,IF(D341&lt;=1.5,"NA")))</f>
        <v>74.711571884120573</v>
      </c>
      <c r="U29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186.77892971030147</v>
      </c>
    </row>
    <row r="293" spans="1:21" x14ac:dyDescent="0.25">
      <c r="A293" t="str">
        <f>Table1422[[#This Row],[Community]]</f>
        <v xml:space="preserve">Skwentna  </v>
      </c>
      <c r="C293" s="126">
        <f>Table1422[[#This Row],[IQ1_Average]]</f>
        <v>12337.666666666666</v>
      </c>
      <c r="D293" s="126">
        <f>Table1422[[#This Row],[IQ2_Average]]</f>
        <v>26027.5</v>
      </c>
      <c r="E293" s="126">
        <f>Table1422[[#This Row],[IQ3_Average]]</f>
        <v>58400</v>
      </c>
      <c r="F293" s="128">
        <f>Table1422[[#This Row],[SNAP_Average]]</f>
        <v>0.11199999999999999</v>
      </c>
      <c r="G293" s="127">
        <f>Table1422[[#This Row],[Poverty_Average]]</f>
        <v>0.15075</v>
      </c>
      <c r="H293" s="127">
        <f>Table1422[[#This Row],[Full Time Employment_Average]]</f>
        <v>0.47099999999999997</v>
      </c>
      <c r="I293">
        <f>'Update Information Here'!AL297</f>
        <v>90</v>
      </c>
      <c r="J293">
        <f t="shared" si="4"/>
        <v>1080</v>
      </c>
      <c r="K293" s="131">
        <f>Table2[[#This Row],[Annual Fees]]/Table2[[#This Row],[IQ1_Average]]</f>
        <v>8.7536811390592495E-2</v>
      </c>
      <c r="L293" s="131">
        <f>Table2[[#This Row],[Annual Fees]]/Table2[[#This Row],[IQ2_Average]]</f>
        <v>4.1494573047737966E-2</v>
      </c>
      <c r="M293" s="131">
        <f>Table2[[#This Row],[Annual Fees]]/Table2[[#This Row],[IQ3_Average]]</f>
        <v>1.8493150684931507E-2</v>
      </c>
      <c r="N293" s="133">
        <f>AVERAGE(Table2[[#This Row],[RI_IQ1]:[RI_IQ3]])</f>
        <v>4.9174845041087323E-2</v>
      </c>
      <c r="O293">
        <f>IF(Table2[[#This Row],[SNAP_Average]]&gt;20%,1, IF(Table2[[#This Row],[SNAP_Average]]&lt;11%, 3, 2))</f>
        <v>2</v>
      </c>
      <c r="P293">
        <f>IF(Table2[[#This Row],[Poverty_Average]]&gt;20%,1, IF(Table2[[#This Row],[Poverty_Average]]&lt;10%, 3, 2))</f>
        <v>2</v>
      </c>
      <c r="Q293">
        <f>IF(Table2[[#This Row],[Full Time Employment_Average]]&lt;30%,1, IF(Table2[[#This Row],[Full Time Employment_Average]]&gt;50%, 3, 2))</f>
        <v>2</v>
      </c>
      <c r="R293" s="135">
        <f>AVERAGE(Table2[[#This Row],[FCI_SNAP]:[FCI_FullTimeEmployment]])</f>
        <v>2</v>
      </c>
      <c r="S29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9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Row],[IQ2_Average]])*(3*0.02)/12,IF(D342&lt;=1.5,"NA")))</f>
        <v>36.60408077536465</v>
      </c>
      <c r="U29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91.51020193841164</v>
      </c>
    </row>
    <row r="294" spans="1:21" x14ac:dyDescent="0.25">
      <c r="A294" t="str">
        <f>Table1422[[#This Row],[Community]]</f>
        <v xml:space="preserve">Slana  </v>
      </c>
      <c r="C294" s="126">
        <f>Table1422[[#This Row],[IQ1_Average]]</f>
        <v>36187.5</v>
      </c>
      <c r="D294" s="126">
        <f>Table1422[[#This Row],[IQ2_Average]]</f>
        <v>55916.5</v>
      </c>
      <c r="E294" s="126">
        <f>Table1422[[#This Row],[IQ3_Average]]</f>
        <v>70818</v>
      </c>
      <c r="F294" s="128">
        <f>Table1422[[#This Row],[SNAP_Average]]</f>
        <v>0.15066666666666667</v>
      </c>
      <c r="G294" s="127">
        <f>Table1422[[#This Row],[Poverty_Average]]</f>
        <v>0.33866666666666667</v>
      </c>
      <c r="H294" s="127">
        <f>Table1422[[#This Row],[Full Time Employment_Average]]</f>
        <v>0.32</v>
      </c>
      <c r="I294">
        <f>'Update Information Here'!AL298</f>
        <v>0</v>
      </c>
      <c r="J294">
        <f t="shared" si="4"/>
        <v>0</v>
      </c>
      <c r="K294" s="131">
        <f>Table2[[#This Row],[Annual Fees]]/Table2[[#This Row],[IQ1_Average]]</f>
        <v>0</v>
      </c>
      <c r="L294" s="131">
        <f>Table2[[#This Row],[Annual Fees]]/Table2[[#This Row],[IQ2_Average]]</f>
        <v>0</v>
      </c>
      <c r="M294" s="131">
        <f>Table2[[#This Row],[Annual Fees]]/Table2[[#This Row],[IQ3_Average]]</f>
        <v>0</v>
      </c>
      <c r="N294" s="133">
        <f>AVERAGE(Table2[[#This Row],[RI_IQ1]:[RI_IQ3]])</f>
        <v>0</v>
      </c>
      <c r="O294">
        <f>IF(Table2[[#This Row],[SNAP_Average]]&gt;20%,1, IF(Table2[[#This Row],[SNAP_Average]]&lt;11%, 3, 2))</f>
        <v>2</v>
      </c>
      <c r="P294">
        <f>IF(Table2[[#This Row],[Poverty_Average]]&gt;20%,1, IF(Table2[[#This Row],[Poverty_Average]]&lt;10%, 3, 2))</f>
        <v>1</v>
      </c>
      <c r="Q294">
        <f>IF(Table2[[#This Row],[Full Time Employment_Average]]&lt;30%,1, IF(Table2[[#This Row],[Full Time Employment_Average]]&gt;50%, 3, 2))</f>
        <v>2</v>
      </c>
      <c r="R294" s="135">
        <f>AVERAGE(Table2[[#This Row],[FCI_SNAP]:[FCI_FullTimeEmployment]])</f>
        <v>1.6666666666666667</v>
      </c>
      <c r="S29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9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Row],[IQ2_Average]])*(3*0.02)/12,IF(D343&lt;=1.5,"NA")))</f>
        <v>83.83865104798322</v>
      </c>
      <c r="U29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209.5966276199581</v>
      </c>
    </row>
    <row r="295" spans="1:21" x14ac:dyDescent="0.25">
      <c r="A295" t="str">
        <f>Table1422[[#This Row],[Community]]</f>
        <v xml:space="preserve">Sleetmute  </v>
      </c>
      <c r="C295" s="126">
        <f>Table1422[[#This Row],[IQ1_Average]]</f>
        <v>31850.333333333332</v>
      </c>
      <c r="D295" s="126">
        <f>Table1422[[#This Row],[IQ2_Average]]</f>
        <v>47467.75</v>
      </c>
      <c r="E295" s="126">
        <f>Table1422[[#This Row],[IQ3_Average]]</f>
        <v>81709</v>
      </c>
      <c r="F295" s="128">
        <f>Table1422[[#This Row],[SNAP_Average]]</f>
        <v>0.33833333333333337</v>
      </c>
      <c r="G295" s="127">
        <f>Table1422[[#This Row],[Poverty_Average]]</f>
        <v>0.26100000000000001</v>
      </c>
      <c r="H295" s="127">
        <f>Table1422[[#This Row],[Full Time Employment_Average]]</f>
        <v>0.13900000000000001</v>
      </c>
      <c r="I295">
        <f>'Update Information Here'!AL299</f>
        <v>0</v>
      </c>
      <c r="J295">
        <f t="shared" si="4"/>
        <v>0</v>
      </c>
      <c r="K295" s="131">
        <f>Table2[[#This Row],[Annual Fees]]/Table2[[#This Row],[IQ1_Average]]</f>
        <v>0</v>
      </c>
      <c r="L295" s="131">
        <f>Table2[[#This Row],[Annual Fees]]/Table2[[#This Row],[IQ2_Average]]</f>
        <v>0</v>
      </c>
      <c r="M295" s="131">
        <f>Table2[[#This Row],[Annual Fees]]/Table2[[#This Row],[IQ3_Average]]</f>
        <v>0</v>
      </c>
      <c r="N295" s="133">
        <f>AVERAGE(Table2[[#This Row],[RI_IQ1]:[RI_IQ3]])</f>
        <v>0</v>
      </c>
      <c r="O295">
        <f>IF(Table2[[#This Row],[SNAP_Average]]&gt;20%,1, IF(Table2[[#This Row],[SNAP_Average]]&lt;11%, 3, 2))</f>
        <v>1</v>
      </c>
      <c r="P295">
        <f>IF(Table2[[#This Row],[Poverty_Average]]&gt;20%,1, IF(Table2[[#This Row],[Poverty_Average]]&lt;10%, 3, 2))</f>
        <v>1</v>
      </c>
      <c r="Q295">
        <f>IF(Table2[[#This Row],[Full Time Employment_Average]]&lt;30%,1, IF(Table2[[#This Row],[Full Time Employment_Average]]&gt;50%, 3, 2))</f>
        <v>1</v>
      </c>
      <c r="R295" s="135">
        <f>AVERAGE(Table2[[#This Row],[FCI_SNAP]:[FCI_FullTimeEmployment]])</f>
        <v>1</v>
      </c>
      <c r="S29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95"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Row],[IQ2_Average]])*(3*0.02)/12,IF(D344&lt;=1.5,"NA")))</f>
        <v>0</v>
      </c>
      <c r="U29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77.27696443365133</v>
      </c>
    </row>
    <row r="296" spans="1:21" x14ac:dyDescent="0.25">
      <c r="A296" t="str">
        <f>Table1422[[#This Row],[Community]]</f>
        <v xml:space="preserve">Soldotna </v>
      </c>
      <c r="C296" s="126">
        <f>Table1422[[#This Row],[IQ1_Average]]</f>
        <v>33110.5</v>
      </c>
      <c r="D296" s="126">
        <f>Table1422[[#This Row],[IQ2_Average]]</f>
        <v>57463.5</v>
      </c>
      <c r="E296" s="126">
        <f>Table1422[[#This Row],[IQ3_Average]]</f>
        <v>78810.5</v>
      </c>
      <c r="F296" s="128">
        <f>Table1422[[#This Row],[SNAP_Average]]</f>
        <v>0.17100000000000001</v>
      </c>
      <c r="G296" s="127">
        <f>Table1422[[#This Row],[Poverty_Average]]</f>
        <v>0.11499999999999999</v>
      </c>
      <c r="H296" s="127">
        <f>Table1422[[#This Row],[Full Time Employment_Average]]</f>
        <v>0.51550000000000007</v>
      </c>
      <c r="I296">
        <f>'Update Information Here'!AL300</f>
        <v>111</v>
      </c>
      <c r="J296">
        <f t="shared" si="4"/>
        <v>1332</v>
      </c>
      <c r="K296" s="131">
        <f>Table2[[#This Row],[Annual Fees]]/Table2[[#This Row],[IQ1_Average]]</f>
        <v>4.022893039972214E-2</v>
      </c>
      <c r="L296" s="131">
        <f>Table2[[#This Row],[Annual Fees]]/Table2[[#This Row],[IQ2_Average]]</f>
        <v>2.3179931608760345E-2</v>
      </c>
      <c r="M296" s="131">
        <f>Table2[[#This Row],[Annual Fees]]/Table2[[#This Row],[IQ3_Average]]</f>
        <v>1.6901301222552831E-2</v>
      </c>
      <c r="N296" s="133">
        <f>AVERAGE(Table2[[#This Row],[RI_IQ1]:[RI_IQ3]])</f>
        <v>2.6770054410345107E-2</v>
      </c>
      <c r="O296">
        <f>IF(Table2[[#This Row],[SNAP_Average]]&gt;20%,1, IF(Table2[[#This Row],[SNAP_Average]]&lt;11%, 3, 2))</f>
        <v>2</v>
      </c>
      <c r="P296">
        <f>IF(Table2[[#This Row],[Poverty_Average]]&gt;20%,1, IF(Table2[[#This Row],[Poverty_Average]]&lt;10%, 3, 2))</f>
        <v>2</v>
      </c>
      <c r="Q296">
        <f>IF(Table2[[#This Row],[Full Time Employment_Average]]&lt;30%,1, IF(Table2[[#This Row],[Full Time Employment_Average]]&gt;50%, 3, 2))</f>
        <v>3</v>
      </c>
      <c r="R296" s="135">
        <f>AVERAGE(Table2[[#This Row],[FCI_SNAP]:[FCI_FullTimeEmployment]])</f>
        <v>2.3333333333333335</v>
      </c>
      <c r="S29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9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Row],[IQ2_Average]])*(3*0.02)/12,IF(D345&lt;=1.5,"NA")))</f>
        <v>82.928482922399141</v>
      </c>
      <c r="U29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207.32120730599789</v>
      </c>
    </row>
    <row r="297" spans="1:21" x14ac:dyDescent="0.25">
      <c r="A297" t="str">
        <f>Table1422[[#This Row],[Community]]</f>
        <v xml:space="preserve">South Naknek  </v>
      </c>
      <c r="C297" s="126">
        <f>Table1422[[#This Row],[IQ1_Average]]</f>
        <v>27543</v>
      </c>
      <c r="D297" s="126">
        <f>Table1422[[#This Row],[IQ2_Average]]</f>
        <v>38708.333333333336</v>
      </c>
      <c r="E297" s="126">
        <f>Table1422[[#This Row],[IQ3_Average]]</f>
        <v>74750</v>
      </c>
      <c r="F297" s="128">
        <f>Table1422[[#This Row],[SNAP_Average]]</f>
        <v>0.14450000000000002</v>
      </c>
      <c r="G297" s="127">
        <f>Table1422[[#This Row],[Poverty_Average]]</f>
        <v>0.13974999999999999</v>
      </c>
      <c r="H297" s="127">
        <f>Table1422[[#This Row],[Full Time Employment_Average]]</f>
        <v>0.33024999999999993</v>
      </c>
      <c r="I297">
        <f>'Update Information Here'!AL301</f>
        <v>162.5</v>
      </c>
      <c r="J297">
        <f t="shared" si="4"/>
        <v>1950</v>
      </c>
      <c r="K297" s="131">
        <f>Table2[[#This Row],[Annual Fees]]/Table2[[#This Row],[IQ1_Average]]</f>
        <v>7.0798387975166105E-2</v>
      </c>
      <c r="L297" s="131">
        <f>Table2[[#This Row],[Annual Fees]]/Table2[[#This Row],[IQ2_Average]]</f>
        <v>5.0376749192680301E-2</v>
      </c>
      <c r="M297" s="131">
        <f>Table2[[#This Row],[Annual Fees]]/Table2[[#This Row],[IQ3_Average]]</f>
        <v>2.6086956521739129E-2</v>
      </c>
      <c r="N297" s="133">
        <f>AVERAGE(Table2[[#This Row],[RI_IQ1]:[RI_IQ3]])</f>
        <v>4.9087364563195179E-2</v>
      </c>
      <c r="O297">
        <f>IF(Table2[[#This Row],[SNAP_Average]]&gt;20%,1, IF(Table2[[#This Row],[SNAP_Average]]&lt;11%, 3, 2))</f>
        <v>2</v>
      </c>
      <c r="P297">
        <f>IF(Table2[[#This Row],[Poverty_Average]]&gt;20%,1, IF(Table2[[#This Row],[Poverty_Average]]&lt;10%, 3, 2))</f>
        <v>2</v>
      </c>
      <c r="Q297">
        <f>IF(Table2[[#This Row],[Full Time Employment_Average]]&lt;30%,1, IF(Table2[[#This Row],[Full Time Employment_Average]]&gt;50%, 3, 2))</f>
        <v>2</v>
      </c>
      <c r="R297" s="135">
        <f>AVERAGE(Table2[[#This Row],[FCI_SNAP]:[FCI_FullTimeEmployment]])</f>
        <v>2</v>
      </c>
      <c r="S29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29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Row],[IQ2_Average]])*(3*0.02)/12,IF(D346&lt;=1.5,"NA")))</f>
        <v>66.208484177551298</v>
      </c>
      <c r="U29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165.52121044387829</v>
      </c>
    </row>
    <row r="298" spans="1:21" x14ac:dyDescent="0.25">
      <c r="A298" t="str">
        <f>Table1422[[#This Row],[Community]]</f>
        <v xml:space="preserve">South Van Horn  </v>
      </c>
      <c r="C298" s="126">
        <f>Table1422[[#This Row],[IQ1_Average]]</f>
        <v>25661</v>
      </c>
      <c r="D298" s="126">
        <f>Table1422[[#This Row],[IQ2_Average]]</f>
        <v>39416.75</v>
      </c>
      <c r="E298" s="126">
        <f>Table1422[[#This Row],[IQ3_Average]]</f>
        <v>58654.5</v>
      </c>
      <c r="F298" s="128">
        <f>Table1422[[#This Row],[SNAP_Average]]</f>
        <v>0.22233333333333336</v>
      </c>
      <c r="G298" s="127">
        <f>Table1422[[#This Row],[Poverty_Average]]</f>
        <v>0.14900000000000002</v>
      </c>
      <c r="H298" s="127">
        <f>Table1422[[#This Row],[Full Time Employment_Average]]</f>
        <v>0.63366666666666671</v>
      </c>
      <c r="I298">
        <f>'Update Information Here'!AL302</f>
        <v>0</v>
      </c>
      <c r="J298">
        <f t="shared" si="4"/>
        <v>0</v>
      </c>
      <c r="K298" s="131">
        <f>Table2[[#This Row],[Annual Fees]]/Table2[[#This Row],[IQ1_Average]]</f>
        <v>0</v>
      </c>
      <c r="L298" s="131">
        <f>Table2[[#This Row],[Annual Fees]]/Table2[[#This Row],[IQ2_Average]]</f>
        <v>0</v>
      </c>
      <c r="M298" s="131">
        <f>Table2[[#This Row],[Annual Fees]]/Table2[[#This Row],[IQ3_Average]]</f>
        <v>0</v>
      </c>
      <c r="N298" s="133">
        <f>AVERAGE(Table2[[#This Row],[RI_IQ1]:[RI_IQ3]])</f>
        <v>0</v>
      </c>
      <c r="O298">
        <f>IF(Table2[[#This Row],[SNAP_Average]]&gt;20%,1, IF(Table2[[#This Row],[SNAP_Average]]&lt;11%, 3, 2))</f>
        <v>1</v>
      </c>
      <c r="P298">
        <f>IF(Table2[[#This Row],[Poverty_Average]]&gt;20%,1, IF(Table2[[#This Row],[Poverty_Average]]&lt;10%, 3, 2))</f>
        <v>2</v>
      </c>
      <c r="Q298">
        <f>IF(Table2[[#This Row],[Full Time Employment_Average]]&lt;30%,1, IF(Table2[[#This Row],[Full Time Employment_Average]]&gt;50%, 3, 2))</f>
        <v>3</v>
      </c>
      <c r="R298" s="135">
        <f>AVERAGE(Table2[[#This Row],[FCI_SNAP]:[FCI_FullTimeEmployment]])</f>
        <v>2</v>
      </c>
      <c r="S29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9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Row],[IQ2_Average]])*(3*0.02)/12,IF(D347&lt;=1.5,"NA")))</f>
        <v>61.433696750703454</v>
      </c>
      <c r="U29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153.58424187675868</v>
      </c>
    </row>
    <row r="299" spans="1:21" x14ac:dyDescent="0.25">
      <c r="A299" t="str">
        <f>Table1422[[#This Row],[Community]]</f>
        <v xml:space="preserve">St. George </v>
      </c>
      <c r="B299" t="s">
        <v>497</v>
      </c>
      <c r="C299" s="126">
        <f>Table1422[[#This Row],[IQ1_Average]]</f>
        <v>45333</v>
      </c>
      <c r="D299" s="126">
        <f>Table1422[[#This Row],[IQ2_Average]]</f>
        <v>50250</v>
      </c>
      <c r="E299" s="126">
        <f>Table1422[[#This Row],[IQ3_Average]]</f>
        <v>74375</v>
      </c>
      <c r="F299" s="128">
        <f>Table1422[[#This Row],[SNAP_Average]]</f>
        <v>0.15325</v>
      </c>
      <c r="G299" s="127">
        <f>Table1422[[#This Row],[Poverty_Average]]</f>
        <v>0.13475000000000001</v>
      </c>
      <c r="H299" s="127">
        <f>Table1422[[#This Row],[Full Time Employment_Average]]</f>
        <v>0.31974999999999998</v>
      </c>
      <c r="I299">
        <f>'Update Information Here'!AL303</f>
        <v>0</v>
      </c>
      <c r="J299">
        <f t="shared" si="4"/>
        <v>0</v>
      </c>
      <c r="K299" s="131">
        <f>Table2[[#This Row],[Annual Fees]]/Table2[[#This Row],[IQ1_Average]]</f>
        <v>0</v>
      </c>
      <c r="L299" s="131">
        <f>Table2[[#This Row],[Annual Fees]]/Table2[[#This Row],[IQ2_Average]]</f>
        <v>0</v>
      </c>
      <c r="M299" s="131">
        <f>Table2[[#This Row],[Annual Fees]]/Table2[[#This Row],[IQ3_Average]]</f>
        <v>0</v>
      </c>
      <c r="N299" s="133">
        <f>AVERAGE(Table2[[#This Row],[RI_IQ1]:[RI_IQ3]])</f>
        <v>0</v>
      </c>
      <c r="O299">
        <f>IF(Table2[[#This Row],[SNAP_Average]]&gt;20%,1, IF(Table2[[#This Row],[SNAP_Average]]&lt;11%, 3, 2))</f>
        <v>2</v>
      </c>
      <c r="P299">
        <f>IF(Table2[[#This Row],[Poverty_Average]]&gt;20%,1, IF(Table2[[#This Row],[Poverty_Average]]&lt;10%, 3, 2))</f>
        <v>2</v>
      </c>
      <c r="Q299">
        <f>IF(Table2[[#This Row],[Full Time Employment_Average]]&lt;30%,1, IF(Table2[[#This Row],[Full Time Employment_Average]]&gt;50%, 3, 2))</f>
        <v>2</v>
      </c>
      <c r="R299" s="135">
        <f>AVERAGE(Table2[[#This Row],[FCI_SNAP]:[FCI_FullTimeEmployment]])</f>
        <v>2</v>
      </c>
      <c r="S29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29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Row],[IQ2_Average]])*(3*0.02)/12,IF(D348&lt;=1.5,"NA")))</f>
        <v>90.2447885333752</v>
      </c>
      <c r="U29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225.61197133343808</v>
      </c>
    </row>
    <row r="300" spans="1:21" x14ac:dyDescent="0.25">
      <c r="A300" t="str">
        <f>Table1422[[#This Row],[Community]]</f>
        <v xml:space="preserve">St. Mary's </v>
      </c>
      <c r="C300" s="126">
        <f>Table1422[[#This Row],[IQ1_Average]]</f>
        <v>20756.25</v>
      </c>
      <c r="D300" s="126">
        <f>Table1422[[#This Row],[IQ2_Average]]</f>
        <v>37349.25</v>
      </c>
      <c r="E300" s="126">
        <f>Table1422[[#This Row],[IQ3_Average]]</f>
        <v>57220</v>
      </c>
      <c r="F300" s="128">
        <f>Table1422[[#This Row],[SNAP_Average]]</f>
        <v>0.21799999999999997</v>
      </c>
      <c r="G300" s="127">
        <f>Table1422[[#This Row],[Poverty_Average]]</f>
        <v>0.12924999999999998</v>
      </c>
      <c r="H300" s="127">
        <f>Table1422[[#This Row],[Full Time Employment_Average]]</f>
        <v>0.26100000000000001</v>
      </c>
      <c r="I300">
        <f>'Update Information Here'!AL304</f>
        <v>0</v>
      </c>
      <c r="J300">
        <f t="shared" si="4"/>
        <v>0</v>
      </c>
      <c r="K300" s="131">
        <f>Table2[[#This Row],[Annual Fees]]/Table2[[#This Row],[IQ1_Average]]</f>
        <v>0</v>
      </c>
      <c r="L300" s="131">
        <f>Table2[[#This Row],[Annual Fees]]/Table2[[#This Row],[IQ2_Average]]</f>
        <v>0</v>
      </c>
      <c r="M300" s="131">
        <f>Table2[[#This Row],[Annual Fees]]/Table2[[#This Row],[IQ3_Average]]</f>
        <v>0</v>
      </c>
      <c r="N300" s="133">
        <f>AVERAGE(Table2[[#This Row],[RI_IQ1]:[RI_IQ3]])</f>
        <v>0</v>
      </c>
      <c r="O300">
        <f>IF(Table2[[#This Row],[SNAP_Average]]&gt;20%,1, IF(Table2[[#This Row],[SNAP_Average]]&lt;11%, 3, 2))</f>
        <v>1</v>
      </c>
      <c r="P300">
        <f>IF(Table2[[#This Row],[Poverty_Average]]&gt;20%,1, IF(Table2[[#This Row],[Poverty_Average]]&lt;10%, 3, 2))</f>
        <v>2</v>
      </c>
      <c r="Q300">
        <f>IF(Table2[[#This Row],[Full Time Employment_Average]]&lt;30%,1, IF(Table2[[#This Row],[Full Time Employment_Average]]&gt;50%, 3, 2))</f>
        <v>1</v>
      </c>
      <c r="R300" s="135">
        <f>AVERAGE(Table2[[#This Row],[FCI_SNAP]:[FCI_FullTimeEmployment]])</f>
        <v>1.3333333333333333</v>
      </c>
      <c r="S30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00"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Row],[IQ2_Average]])*(3*0.02)/12,IF(D349&lt;=1.5,"NA")))</f>
        <v>0</v>
      </c>
      <c r="U30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54.095596102624121</v>
      </c>
    </row>
    <row r="301" spans="1:21" x14ac:dyDescent="0.25">
      <c r="A301" t="str">
        <f>Table1422[[#This Row],[Community]]</f>
        <v xml:space="preserve">St. Michael </v>
      </c>
      <c r="C301" s="126">
        <f>Table1422[[#This Row],[IQ1_Average]]</f>
        <v>21106.5</v>
      </c>
      <c r="D301" s="126">
        <f>Table1422[[#This Row],[IQ2_Average]]</f>
        <v>37668.75</v>
      </c>
      <c r="E301" s="126">
        <f>Table1422[[#This Row],[IQ3_Average]]</f>
        <v>64239.75</v>
      </c>
      <c r="F301" s="128">
        <f>Table1422[[#This Row],[SNAP_Average]]</f>
        <v>0.43775000000000003</v>
      </c>
      <c r="G301" s="127">
        <f>Table1422[[#This Row],[Poverty_Average]]</f>
        <v>0.25850000000000001</v>
      </c>
      <c r="H301" s="127">
        <f>Table1422[[#This Row],[Full Time Employment_Average]]</f>
        <v>0.36975000000000002</v>
      </c>
      <c r="I301">
        <f>'Update Information Here'!AL305</f>
        <v>0</v>
      </c>
      <c r="J301">
        <f t="shared" si="4"/>
        <v>0</v>
      </c>
      <c r="K301" s="131">
        <f>Table2[[#This Row],[Annual Fees]]/Table2[[#This Row],[IQ1_Average]]</f>
        <v>0</v>
      </c>
      <c r="L301" s="131">
        <f>Table2[[#This Row],[Annual Fees]]/Table2[[#This Row],[IQ2_Average]]</f>
        <v>0</v>
      </c>
      <c r="M301" s="131">
        <f>Table2[[#This Row],[Annual Fees]]/Table2[[#This Row],[IQ3_Average]]</f>
        <v>0</v>
      </c>
      <c r="N301" s="133">
        <f>AVERAGE(Table2[[#This Row],[RI_IQ1]:[RI_IQ3]])</f>
        <v>0</v>
      </c>
      <c r="O301">
        <f>IF(Table2[[#This Row],[SNAP_Average]]&gt;20%,1, IF(Table2[[#This Row],[SNAP_Average]]&lt;11%, 3, 2))</f>
        <v>1</v>
      </c>
      <c r="P301">
        <f>IF(Table2[[#This Row],[Poverty_Average]]&gt;20%,1, IF(Table2[[#This Row],[Poverty_Average]]&lt;10%, 3, 2))</f>
        <v>1</v>
      </c>
      <c r="Q301">
        <f>IF(Table2[[#This Row],[Full Time Employment_Average]]&lt;30%,1, IF(Table2[[#This Row],[Full Time Employment_Average]]&gt;50%, 3, 2))</f>
        <v>2</v>
      </c>
      <c r="R301" s="135">
        <f>AVERAGE(Table2[[#This Row],[FCI_SNAP]:[FCI_FullTimeEmployment]])</f>
        <v>1.3333333333333333</v>
      </c>
      <c r="S30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01" s="138" t="b">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Row],[IQ2_Average]])*(3*0.02)/12,IF(D350&lt;=1.5,"NA")))</f>
        <v>0</v>
      </c>
      <c r="U30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55.870504069985664</v>
      </c>
    </row>
    <row r="302" spans="1:21" x14ac:dyDescent="0.25">
      <c r="A302" t="str">
        <f>Table1422[[#This Row],[Community]]</f>
        <v xml:space="preserve">St. Paul </v>
      </c>
      <c r="B302" t="s">
        <v>497</v>
      </c>
      <c r="C302" s="126">
        <f>Table1422[[#This Row],[IQ1_Average]]</f>
        <v>23823</v>
      </c>
      <c r="D302" s="126">
        <f>Table1422[[#This Row],[IQ2_Average]]</f>
        <v>40763</v>
      </c>
      <c r="E302" s="126">
        <f>Table1422[[#This Row],[IQ3_Average]]</f>
        <v>69106</v>
      </c>
      <c r="F302" s="128">
        <f>Table1422[[#This Row],[SNAP_Average]]</f>
        <v>0.26450000000000001</v>
      </c>
      <c r="G302" s="127">
        <f>Table1422[[#This Row],[Poverty_Average]]</f>
        <v>0.158</v>
      </c>
      <c r="H302" s="127">
        <f>Table1422[[#This Row],[Full Time Employment_Average]]</f>
        <v>0.69625000000000004</v>
      </c>
      <c r="I302">
        <f>'Update Information Here'!AL306</f>
        <v>0</v>
      </c>
      <c r="J302">
        <f t="shared" si="4"/>
        <v>0</v>
      </c>
      <c r="K302" s="131">
        <f>Table2[[#This Row],[Annual Fees]]/Table2[[#This Row],[IQ1_Average]]</f>
        <v>0</v>
      </c>
      <c r="L302" s="131">
        <f>Table2[[#This Row],[Annual Fees]]/Table2[[#This Row],[IQ2_Average]]</f>
        <v>0</v>
      </c>
      <c r="M302" s="131">
        <f>Table2[[#This Row],[Annual Fees]]/Table2[[#This Row],[IQ3_Average]]</f>
        <v>0</v>
      </c>
      <c r="N302" s="133">
        <f>AVERAGE(Table2[[#This Row],[RI_IQ1]:[RI_IQ3]])</f>
        <v>0</v>
      </c>
      <c r="O302">
        <f>IF(Table2[[#This Row],[SNAP_Average]]&gt;20%,1, IF(Table2[[#This Row],[SNAP_Average]]&lt;11%, 3, 2))</f>
        <v>1</v>
      </c>
      <c r="P302">
        <f>IF(Table2[[#This Row],[Poverty_Average]]&gt;20%,1, IF(Table2[[#This Row],[Poverty_Average]]&lt;10%, 3, 2))</f>
        <v>2</v>
      </c>
      <c r="Q302">
        <f>IF(Table2[[#This Row],[Full Time Employment_Average]]&lt;30%,1, IF(Table2[[#This Row],[Full Time Employment_Average]]&gt;50%, 3, 2))</f>
        <v>3</v>
      </c>
      <c r="R302" s="135">
        <f>AVERAGE(Table2[[#This Row],[FCI_SNAP]:[FCI_FullTimeEmployment]])</f>
        <v>2</v>
      </c>
      <c r="S30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0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Row],[IQ2_Average]])*(3*0.02)/12,IF(D351&lt;=1.5,"NA")))</f>
        <v>61.744543077260687</v>
      </c>
      <c r="U30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154.36135769315175</v>
      </c>
    </row>
    <row r="303" spans="1:21" x14ac:dyDescent="0.25">
      <c r="A303" t="str">
        <f>Table1422[[#This Row],[Community]]</f>
        <v xml:space="preserve">Stebbins </v>
      </c>
      <c r="B303" t="s">
        <v>497</v>
      </c>
      <c r="C303" s="126">
        <f>Table1422[[#This Row],[IQ1_Average]]</f>
        <v>21177.666666666668</v>
      </c>
      <c r="D303" s="126">
        <f>Table1422[[#This Row],[IQ2_Average]]</f>
        <v>36122.5</v>
      </c>
      <c r="E303" s="126">
        <f>Table1422[[#This Row],[IQ3_Average]]</f>
        <v>52926.25</v>
      </c>
      <c r="F303" s="128">
        <f>Table1422[[#This Row],[SNAP_Average]]</f>
        <v>0.43575000000000003</v>
      </c>
      <c r="G303" s="127">
        <f>Table1422[[#This Row],[Poverty_Average]]</f>
        <v>0.30724999999999997</v>
      </c>
      <c r="H303" s="127">
        <f>Table1422[[#This Row],[Full Time Employment_Average]]</f>
        <v>0.2195</v>
      </c>
      <c r="I303">
        <f>'Update Information Here'!AL307</f>
        <v>0</v>
      </c>
      <c r="J303">
        <f t="shared" si="4"/>
        <v>0</v>
      </c>
      <c r="K303" s="131">
        <f>Table2[[#This Row],[Annual Fees]]/Table2[[#This Row],[IQ1_Average]]</f>
        <v>0</v>
      </c>
      <c r="L303" s="131">
        <f>Table2[[#This Row],[Annual Fees]]/Table2[[#This Row],[IQ2_Average]]</f>
        <v>0</v>
      </c>
      <c r="M303" s="131">
        <f>Table2[[#This Row],[Annual Fees]]/Table2[[#This Row],[IQ3_Average]]</f>
        <v>0</v>
      </c>
      <c r="N303" s="133">
        <f>AVERAGE(Table2[[#This Row],[RI_IQ1]:[RI_IQ3]])</f>
        <v>0</v>
      </c>
      <c r="O303">
        <f>IF(Table2[[#This Row],[SNAP_Average]]&gt;20%,1, IF(Table2[[#This Row],[SNAP_Average]]&lt;11%, 3, 2))</f>
        <v>1</v>
      </c>
      <c r="P303">
        <f>IF(Table2[[#This Row],[Poverty_Average]]&gt;20%,1, IF(Table2[[#This Row],[Poverty_Average]]&lt;10%, 3, 2))</f>
        <v>1</v>
      </c>
      <c r="Q303">
        <f>IF(Table2[[#This Row],[Full Time Employment_Average]]&lt;30%,1, IF(Table2[[#This Row],[Full Time Employment_Average]]&gt;50%, 3, 2))</f>
        <v>1</v>
      </c>
      <c r="R303" s="135">
        <f>AVERAGE(Table2[[#This Row],[FCI_SNAP]:[FCI_FullTimeEmployment]])</f>
        <v>1</v>
      </c>
      <c r="S30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03"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Row],[IQ2_Average]])*(3*0.02)/12,IF(D352&lt;=1.5,"NA")))</f>
        <v>NA</v>
      </c>
      <c r="U30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53.306411225717255</v>
      </c>
    </row>
    <row r="304" spans="1:21" x14ac:dyDescent="0.25">
      <c r="A304" t="str">
        <f>Table1422[[#This Row],[Community]]</f>
        <v xml:space="preserve">Steele Creek  </v>
      </c>
      <c r="C304" s="126">
        <f>Table1422[[#This Row],[IQ1_Average]]</f>
        <v>37701</v>
      </c>
      <c r="D304" s="126">
        <f>Table1422[[#This Row],[IQ2_Average]]</f>
        <v>64192.75</v>
      </c>
      <c r="E304" s="126">
        <f>Table1422[[#This Row],[IQ3_Average]]</f>
        <v>87345</v>
      </c>
      <c r="F304" s="128">
        <f>Table1422[[#This Row],[SNAP_Average]]</f>
        <v>0.16775000000000001</v>
      </c>
      <c r="G304" s="127">
        <f>Table1422[[#This Row],[Poverty_Average]]</f>
        <v>0.10425</v>
      </c>
      <c r="H304" s="127">
        <f>Table1422[[#This Row],[Full Time Employment_Average]]</f>
        <v>0.5575</v>
      </c>
      <c r="I304">
        <f>'Update Information Here'!AL308</f>
        <v>0</v>
      </c>
      <c r="J304">
        <f t="shared" si="4"/>
        <v>0</v>
      </c>
      <c r="K304" s="131">
        <f>Table2[[#This Row],[Annual Fees]]/Table2[[#This Row],[IQ1_Average]]</f>
        <v>0</v>
      </c>
      <c r="L304" s="131">
        <f>Table2[[#This Row],[Annual Fees]]/Table2[[#This Row],[IQ2_Average]]</f>
        <v>0</v>
      </c>
      <c r="M304" s="131">
        <f>Table2[[#This Row],[Annual Fees]]/Table2[[#This Row],[IQ3_Average]]</f>
        <v>0</v>
      </c>
      <c r="N304" s="133">
        <f>AVERAGE(Table2[[#This Row],[RI_IQ1]:[RI_IQ3]])</f>
        <v>0</v>
      </c>
      <c r="O304">
        <f>IF(Table2[[#This Row],[SNAP_Average]]&gt;20%,1, IF(Table2[[#This Row],[SNAP_Average]]&lt;11%, 3, 2))</f>
        <v>2</v>
      </c>
      <c r="P304">
        <f>IF(Table2[[#This Row],[Poverty_Average]]&gt;20%,1, IF(Table2[[#This Row],[Poverty_Average]]&lt;10%, 3, 2))</f>
        <v>2</v>
      </c>
      <c r="Q304">
        <f>IF(Table2[[#This Row],[Full Time Employment_Average]]&lt;30%,1, IF(Table2[[#This Row],[Full Time Employment_Average]]&gt;50%, 3, 2))</f>
        <v>3</v>
      </c>
      <c r="R304" s="135">
        <f>AVERAGE(Table2[[#This Row],[FCI_SNAP]:[FCI_FullTimeEmployment]])</f>
        <v>2.3333333333333335</v>
      </c>
      <c r="S30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0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Row],[IQ2_Average]])*(3*0.02)/12,IF(D353&lt;=1.5,"NA")))</f>
        <v>93.368186872899784</v>
      </c>
      <c r="U30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233.4204671822495</v>
      </c>
    </row>
    <row r="305" spans="1:21" x14ac:dyDescent="0.25">
      <c r="A305" t="str">
        <f>Table1422[[#This Row],[Community]]</f>
        <v xml:space="preserve">Sterling  </v>
      </c>
      <c r="C305" s="126">
        <f>Table1422[[#This Row],[IQ1_Average]]</f>
        <v>32456.75</v>
      </c>
      <c r="D305" s="126">
        <f>Table1422[[#This Row],[IQ2_Average]]</f>
        <v>66597</v>
      </c>
      <c r="E305" s="126">
        <f>Table1422[[#This Row],[IQ3_Average]]</f>
        <v>94726.25</v>
      </c>
      <c r="F305" s="128">
        <f>Table1422[[#This Row],[SNAP_Average]]</f>
        <v>4.8250000000000001E-2</v>
      </c>
      <c r="G305" s="127">
        <f>Table1422[[#This Row],[Poverty_Average]]</f>
        <v>9.6000000000000002E-2</v>
      </c>
      <c r="H305" s="127">
        <f>Table1422[[#This Row],[Full Time Employment_Average]]</f>
        <v>0.55449999999999999</v>
      </c>
      <c r="I305">
        <f>'Update Information Here'!AL309</f>
        <v>0</v>
      </c>
      <c r="J305">
        <f t="shared" si="4"/>
        <v>0</v>
      </c>
      <c r="K305" s="131">
        <f>Table2[[#This Row],[Annual Fees]]/Table2[[#This Row],[IQ1_Average]]</f>
        <v>0</v>
      </c>
      <c r="L305" s="131">
        <f>Table2[[#This Row],[Annual Fees]]/Table2[[#This Row],[IQ2_Average]]</f>
        <v>0</v>
      </c>
      <c r="M305" s="131">
        <f>Table2[[#This Row],[Annual Fees]]/Table2[[#This Row],[IQ3_Average]]</f>
        <v>0</v>
      </c>
      <c r="N305" s="133">
        <f>AVERAGE(Table2[[#This Row],[RI_IQ1]:[RI_IQ3]])</f>
        <v>0</v>
      </c>
      <c r="O305">
        <f>IF(Table2[[#This Row],[SNAP_Average]]&gt;20%,1, IF(Table2[[#This Row],[SNAP_Average]]&lt;11%, 3, 2))</f>
        <v>3</v>
      </c>
      <c r="P305">
        <f>IF(Table2[[#This Row],[Poverty_Average]]&gt;20%,1, IF(Table2[[#This Row],[Poverty_Average]]&lt;10%, 3, 2))</f>
        <v>3</v>
      </c>
      <c r="Q305">
        <f>IF(Table2[[#This Row],[Full Time Employment_Average]]&lt;30%,1, IF(Table2[[#This Row],[Full Time Employment_Average]]&gt;50%, 3, 2))</f>
        <v>3</v>
      </c>
      <c r="R305" s="135">
        <f>AVERAGE(Table2[[#This Row],[FCI_SNAP]:[FCI_FullTimeEmployment]])</f>
        <v>3</v>
      </c>
      <c r="S30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0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Row],[IQ2_Average]])*(3*0.02)/12,IF(D354&lt;=1.5,"NA")))</f>
        <v>221.69936905965952</v>
      </c>
      <c r="U30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354.71899049545522</v>
      </c>
    </row>
    <row r="306" spans="1:21" x14ac:dyDescent="0.25">
      <c r="A306" t="str">
        <f>Table1422[[#This Row],[Community]]</f>
        <v xml:space="preserve">Stevens Village  </v>
      </c>
      <c r="C306" s="126">
        <f>Table1422[[#This Row],[IQ1_Average]]</f>
        <v>16516</v>
      </c>
      <c r="D306" s="126">
        <f>Table1422[[#This Row],[IQ2_Average]]</f>
        <v>35633</v>
      </c>
      <c r="E306" s="126">
        <f>Table1422[[#This Row],[IQ3_Average]]</f>
        <v>52375</v>
      </c>
      <c r="F306" s="128">
        <f>Table1422[[#This Row],[SNAP_Average]]</f>
        <v>0.56174999999999997</v>
      </c>
      <c r="G306" s="127">
        <f>Table1422[[#This Row],[Poverty_Average]]</f>
        <v>0.58050000000000002</v>
      </c>
      <c r="H306" s="127">
        <f>Table1422[[#This Row],[Full Time Employment_Average]]</f>
        <v>1.1333333333333334E-2</v>
      </c>
      <c r="I306">
        <f>'Update Information Here'!AL310</f>
        <v>0</v>
      </c>
      <c r="J306">
        <f t="shared" si="4"/>
        <v>0</v>
      </c>
      <c r="K306" s="131">
        <f>Table2[[#This Row],[Annual Fees]]/Table2[[#This Row],[IQ1_Average]]</f>
        <v>0</v>
      </c>
      <c r="L306" s="131">
        <f>Table2[[#This Row],[Annual Fees]]/Table2[[#This Row],[IQ2_Average]]</f>
        <v>0</v>
      </c>
      <c r="M306" s="131">
        <f>Table2[[#This Row],[Annual Fees]]/Table2[[#This Row],[IQ3_Average]]</f>
        <v>0</v>
      </c>
      <c r="N306" s="133">
        <f>AVERAGE(Table2[[#This Row],[RI_IQ1]:[RI_IQ3]])</f>
        <v>0</v>
      </c>
      <c r="O306">
        <f>IF(Table2[[#This Row],[SNAP_Average]]&gt;20%,1, IF(Table2[[#This Row],[SNAP_Average]]&lt;11%, 3, 2))</f>
        <v>1</v>
      </c>
      <c r="P306">
        <f>IF(Table2[[#This Row],[Poverty_Average]]&gt;20%,1, IF(Table2[[#This Row],[Poverty_Average]]&lt;10%, 3, 2))</f>
        <v>1</v>
      </c>
      <c r="Q306">
        <f>IF(Table2[[#This Row],[Full Time Employment_Average]]&lt;30%,1, IF(Table2[[#This Row],[Full Time Employment_Average]]&gt;50%, 3, 2))</f>
        <v>1</v>
      </c>
      <c r="R306" s="135">
        <f>AVERAGE(Table2[[#This Row],[FCI_SNAP]:[FCI_FullTimeEmployment]])</f>
        <v>1</v>
      </c>
      <c r="S30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06"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Row],[IQ2_Average]])*(3*0.02)/12,IF(D355&lt;=1.5,"NA")))</f>
        <v>NA</v>
      </c>
      <c r="U30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46.423401781823252</v>
      </c>
    </row>
    <row r="307" spans="1:21" x14ac:dyDescent="0.25">
      <c r="A307" t="str">
        <f>Table1422[[#This Row],[Community]]</f>
        <v xml:space="preserve">Stony River  </v>
      </c>
      <c r="C307" s="126">
        <f>Table1422[[#This Row],[IQ1_Average]]</f>
        <v>18375</v>
      </c>
      <c r="D307" s="126">
        <f>Table1422[[#This Row],[IQ2_Average]]</f>
        <v>21333.333333333332</v>
      </c>
      <c r="E307" s="126">
        <f>Table1422[[#This Row],[IQ3_Average]]</f>
        <v>34916.666666666664</v>
      </c>
      <c r="F307" s="128">
        <f>Table1422[[#This Row],[SNAP_Average]]</f>
        <v>0.41449999999999998</v>
      </c>
      <c r="G307" s="127">
        <f>Table1422[[#This Row],[Poverty_Average]]</f>
        <v>0.56475000000000009</v>
      </c>
      <c r="H307" s="127">
        <f>Table1422[[#This Row],[Full Time Employment_Average]]</f>
        <v>0.11550000000000001</v>
      </c>
      <c r="I307">
        <f>'Update Information Here'!AL311</f>
        <v>0</v>
      </c>
      <c r="J307">
        <f t="shared" si="4"/>
        <v>0</v>
      </c>
      <c r="K307" s="131">
        <f>Table2[[#This Row],[Annual Fees]]/Table2[[#This Row],[IQ1_Average]]</f>
        <v>0</v>
      </c>
      <c r="L307" s="131">
        <f>Table2[[#This Row],[Annual Fees]]/Table2[[#This Row],[IQ2_Average]]</f>
        <v>0</v>
      </c>
      <c r="M307" s="131">
        <f>Table2[[#This Row],[Annual Fees]]/Table2[[#This Row],[IQ3_Average]]</f>
        <v>0</v>
      </c>
      <c r="N307" s="133">
        <f>AVERAGE(Table2[[#This Row],[RI_IQ1]:[RI_IQ3]])</f>
        <v>0</v>
      </c>
      <c r="O307">
        <f>IF(Table2[[#This Row],[SNAP_Average]]&gt;20%,1, IF(Table2[[#This Row],[SNAP_Average]]&lt;11%, 3, 2))</f>
        <v>1</v>
      </c>
      <c r="P307">
        <f>IF(Table2[[#This Row],[Poverty_Average]]&gt;20%,1, IF(Table2[[#This Row],[Poverty_Average]]&lt;10%, 3, 2))</f>
        <v>1</v>
      </c>
      <c r="Q307">
        <f>IF(Table2[[#This Row],[Full Time Employment_Average]]&lt;30%,1, IF(Table2[[#This Row],[Full Time Employment_Average]]&gt;50%, 3, 2))</f>
        <v>1</v>
      </c>
      <c r="R307" s="135">
        <f>AVERAGE(Table2[[#This Row],[FCI_SNAP]:[FCI_FullTimeEmployment]])</f>
        <v>1</v>
      </c>
      <c r="S30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07"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Row],[IQ2_Average]])*(3*0.02)/12,IF(D356&lt;=1.5,"NA")))</f>
        <v>NA</v>
      </c>
      <c r="U30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38.480368135290099</v>
      </c>
    </row>
    <row r="308" spans="1:21" x14ac:dyDescent="0.25">
      <c r="A308" t="str">
        <f>Table1422[[#This Row],[Community]]</f>
        <v xml:space="preserve">Sunrise  </v>
      </c>
      <c r="B308" t="s">
        <v>497</v>
      </c>
      <c r="C308" s="126">
        <f>Table1422[[#This Row],[IQ1_Average]]</f>
        <v>13750</v>
      </c>
      <c r="D308" s="126">
        <f>Table1422[[#This Row],[IQ2_Average]]</f>
        <v>35000</v>
      </c>
      <c r="E308" s="126">
        <f>Table1422[[#This Row],[IQ3_Average]]</f>
        <v>110980.5</v>
      </c>
      <c r="F308" s="128">
        <f>Table1422[[#This Row],[SNAP_Average]]</f>
        <v>0.1</v>
      </c>
      <c r="G308" s="127">
        <f>Table1422[[#This Row],[Poverty_Average]]</f>
        <v>0.125</v>
      </c>
      <c r="H308" s="127">
        <f>Table1422[[#This Row],[Full Time Employment_Average]]</f>
        <v>0.71425000000000005</v>
      </c>
      <c r="I308">
        <f>'Update Information Here'!AL312</f>
        <v>75</v>
      </c>
      <c r="J308">
        <f t="shared" si="4"/>
        <v>900</v>
      </c>
      <c r="K308" s="131">
        <f>Table2[[#This Row],[Annual Fees]]/Table2[[#This Row],[IQ1_Average]]</f>
        <v>6.545454545454546E-2</v>
      </c>
      <c r="L308" s="131">
        <f>Table2[[#This Row],[Annual Fees]]/Table2[[#This Row],[IQ2_Average]]</f>
        <v>2.5714285714285714E-2</v>
      </c>
      <c r="M308" s="131">
        <f>Table2[[#This Row],[Annual Fees]]/Table2[[#This Row],[IQ3_Average]]</f>
        <v>8.1095327557543888E-3</v>
      </c>
      <c r="N308" s="133">
        <f>AVERAGE(Table2[[#This Row],[RI_IQ1]:[RI_IQ3]])</f>
        <v>3.3092787974861856E-2</v>
      </c>
      <c r="O308">
        <f>IF(Table2[[#This Row],[SNAP_Average]]&gt;20%,1, IF(Table2[[#This Row],[SNAP_Average]]&lt;11%, 3, 2))</f>
        <v>3</v>
      </c>
      <c r="P308">
        <f>IF(Table2[[#This Row],[Poverty_Average]]&gt;20%,1, IF(Table2[[#This Row],[Poverty_Average]]&lt;10%, 3, 2))</f>
        <v>2</v>
      </c>
      <c r="Q308">
        <f>IF(Table2[[#This Row],[Full Time Employment_Average]]&lt;30%,1, IF(Table2[[#This Row],[Full Time Employment_Average]]&gt;50%, 3, 2))</f>
        <v>3</v>
      </c>
      <c r="R308" s="135">
        <f>AVERAGE(Table2[[#This Row],[FCI_SNAP]:[FCI_FullTimeEmployment]])</f>
        <v>2.6666666666666665</v>
      </c>
      <c r="S30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0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Row],[IQ2_Average]])*(3*0.02)/12,IF(D357&lt;=1.5,"NA")))</f>
        <v>113.31774170398091</v>
      </c>
      <c r="U30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181.30838672636943</v>
      </c>
    </row>
    <row r="309" spans="1:21" x14ac:dyDescent="0.25">
      <c r="A309" t="str">
        <f>Table1422[[#This Row],[Community]]</f>
        <v xml:space="preserve">Susitna  </v>
      </c>
      <c r="C309" s="126" t="e">
        <f>Table1422[[#This Row],[IQ1_Average]]</f>
        <v>#DIV/0!</v>
      </c>
      <c r="D309" s="126" t="e">
        <f>Table1422[[#This Row],[IQ2_Average]]</f>
        <v>#DIV/0!</v>
      </c>
      <c r="E309" s="126" t="e">
        <f>Table1422[[#This Row],[IQ3_Average]]</f>
        <v>#DIV/0!</v>
      </c>
      <c r="F309" s="128">
        <f>Table1422[[#This Row],[SNAP_Average]]</f>
        <v>0</v>
      </c>
      <c r="G309" s="127">
        <f>Table1422[[#This Row],[Poverty_Average]]</f>
        <v>0</v>
      </c>
      <c r="H309" s="127">
        <f>Table1422[[#This Row],[Full Time Employment_Average]]</f>
        <v>0.214</v>
      </c>
      <c r="I309">
        <f>'Update Information Here'!AL313</f>
        <v>0</v>
      </c>
      <c r="J309">
        <f t="shared" si="4"/>
        <v>0</v>
      </c>
      <c r="K309" s="131" t="e">
        <f>Table2[[#This Row],[Annual Fees]]/Table2[[#This Row],[IQ1_Average]]</f>
        <v>#DIV/0!</v>
      </c>
      <c r="L309" s="131" t="e">
        <f>Table2[[#This Row],[Annual Fees]]/Table2[[#This Row],[IQ2_Average]]</f>
        <v>#DIV/0!</v>
      </c>
      <c r="M309" s="131" t="e">
        <f>Table2[[#This Row],[Annual Fees]]/Table2[[#This Row],[IQ3_Average]]</f>
        <v>#DIV/0!</v>
      </c>
      <c r="N309" s="133" t="e">
        <f>AVERAGE(Table2[[#This Row],[RI_IQ1]:[RI_IQ3]])</f>
        <v>#DIV/0!</v>
      </c>
      <c r="O309">
        <f>IF(Table2[[#This Row],[SNAP_Average]]&gt;20%,1, IF(Table2[[#This Row],[SNAP_Average]]&lt;11%, 3, 2))</f>
        <v>3</v>
      </c>
      <c r="P309">
        <f>IF(Table2[[#This Row],[Poverty_Average]]&gt;20%,1, IF(Table2[[#This Row],[Poverty_Average]]&lt;10%, 3, 2))</f>
        <v>3</v>
      </c>
      <c r="Q309">
        <f>IF(Table2[[#This Row],[Full Time Employment_Average]]&lt;30%,1, IF(Table2[[#This Row],[Full Time Employment_Average]]&gt;50%, 3, 2))</f>
        <v>1</v>
      </c>
      <c r="R309" s="135">
        <f>AVERAGE(Table2[[#This Row],[FCI_SNAP]:[FCI_FullTimeEmployment]])</f>
        <v>2.3333333333333335</v>
      </c>
      <c r="S309"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309"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Row],[IQ2_Average]])*(3*0.02)/12,IF(D358&lt;=1.5,"NA")))</f>
        <v>#DIV/0!</v>
      </c>
      <c r="U309"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10" spans="1:21" x14ac:dyDescent="0.25">
      <c r="A310" t="str">
        <f>Table1422[[#This Row],[Community]]</f>
        <v xml:space="preserve">Susitna North  </v>
      </c>
      <c r="C310" s="126">
        <f>Table1422[[#This Row],[IQ1_Average]]</f>
        <v>17846.333333333332</v>
      </c>
      <c r="D310" s="126">
        <f>Table1422[[#This Row],[IQ2_Average]]</f>
        <v>41690.333333333336</v>
      </c>
      <c r="E310" s="126">
        <f>Table1422[[#This Row],[IQ3_Average]]</f>
        <v>58391</v>
      </c>
      <c r="F310" s="128">
        <f>Table1422[[#This Row],[SNAP_Average]]</f>
        <v>8.3000000000000004E-2</v>
      </c>
      <c r="G310" s="127">
        <f>Table1422[[#This Row],[Poverty_Average]]</f>
        <v>0.11299999999999999</v>
      </c>
      <c r="H310" s="127">
        <f>Table1422[[#This Row],[Full Time Employment_Average]]</f>
        <v>0.44524999999999998</v>
      </c>
      <c r="I310">
        <f>'Update Information Here'!AL314</f>
        <v>20</v>
      </c>
      <c r="J310">
        <f t="shared" si="4"/>
        <v>240</v>
      </c>
      <c r="K310" s="131">
        <f>Table2[[#This Row],[Annual Fees]]/Table2[[#This Row],[IQ1_Average]]</f>
        <v>1.3448140607781245E-2</v>
      </c>
      <c r="L310" s="131">
        <f>Table2[[#This Row],[Annual Fees]]/Table2[[#This Row],[IQ2_Average]]</f>
        <v>5.7567301772593164E-3</v>
      </c>
      <c r="M310" s="131">
        <f>Table2[[#This Row],[Annual Fees]]/Table2[[#This Row],[IQ3_Average]]</f>
        <v>4.1102224657909607E-3</v>
      </c>
      <c r="N310" s="133">
        <f>AVERAGE(Table2[[#This Row],[RI_IQ1]:[RI_IQ3]])</f>
        <v>7.7716977502771739E-3</v>
      </c>
      <c r="O310">
        <f>IF(Table2[[#This Row],[SNAP_Average]]&gt;20%,1, IF(Table2[[#This Row],[SNAP_Average]]&lt;11%, 3, 2))</f>
        <v>3</v>
      </c>
      <c r="P310">
        <f>IF(Table2[[#This Row],[Poverty_Average]]&gt;20%,1, IF(Table2[[#This Row],[Poverty_Average]]&lt;10%, 3, 2))</f>
        <v>2</v>
      </c>
      <c r="Q310">
        <f>IF(Table2[[#This Row],[Full Time Employment_Average]]&lt;30%,1, IF(Table2[[#This Row],[Full Time Employment_Average]]&gt;50%, 3, 2))</f>
        <v>2</v>
      </c>
      <c r="R310" s="135">
        <f>AVERAGE(Table2[[#This Row],[FCI_SNAP]:[FCI_FullTimeEmployment]])</f>
        <v>2.3333333333333335</v>
      </c>
      <c r="S31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1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Row],[IQ2_Average]])*(3*0.02)/12,IF(D359&lt;=1.5,"NA")))</f>
        <v>51.468805511091084</v>
      </c>
      <c r="U31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128.67201377772773</v>
      </c>
    </row>
    <row r="311" spans="1:21" x14ac:dyDescent="0.25">
      <c r="A311" t="str">
        <f>Table1422[[#This Row],[Community]]</f>
        <v xml:space="preserve">Sutton-Alpine  </v>
      </c>
      <c r="C311" s="126">
        <f>Table1422[[#This Row],[IQ1_Average]]</f>
        <v>17727.5</v>
      </c>
      <c r="D311" s="126">
        <f>Table1422[[#This Row],[IQ2_Average]]</f>
        <v>33159.5</v>
      </c>
      <c r="E311" s="126">
        <f>Table1422[[#This Row],[IQ3_Average]]</f>
        <v>52863.75</v>
      </c>
      <c r="F311" s="128">
        <f>Table1422[[#This Row],[SNAP_Average]]</f>
        <v>0.18849999999999997</v>
      </c>
      <c r="G311" s="127">
        <f>Table1422[[#This Row],[Poverty_Average]]</f>
        <v>0.18275000000000002</v>
      </c>
      <c r="H311" s="127">
        <f>Table1422[[#This Row],[Full Time Employment_Average]]</f>
        <v>0.33649999999999997</v>
      </c>
      <c r="I311">
        <f>'Update Information Here'!AL315</f>
        <v>0</v>
      </c>
      <c r="J311">
        <f t="shared" si="4"/>
        <v>0</v>
      </c>
      <c r="K311" s="131">
        <f>Table2[[#This Row],[Annual Fees]]/Table2[[#This Row],[IQ1_Average]]</f>
        <v>0</v>
      </c>
      <c r="L311" s="131">
        <f>Table2[[#This Row],[Annual Fees]]/Table2[[#This Row],[IQ2_Average]]</f>
        <v>0</v>
      </c>
      <c r="M311" s="131">
        <f>Table2[[#This Row],[Annual Fees]]/Table2[[#This Row],[IQ3_Average]]</f>
        <v>0</v>
      </c>
      <c r="N311" s="133">
        <f>AVERAGE(Table2[[#This Row],[RI_IQ1]:[RI_IQ3]])</f>
        <v>0</v>
      </c>
      <c r="O311">
        <f>IF(Table2[[#This Row],[SNAP_Average]]&gt;20%,1, IF(Table2[[#This Row],[SNAP_Average]]&lt;11%, 3, 2))</f>
        <v>2</v>
      </c>
      <c r="P311">
        <f>IF(Table2[[#This Row],[Poverty_Average]]&gt;20%,1, IF(Table2[[#This Row],[Poverty_Average]]&lt;10%, 3, 2))</f>
        <v>2</v>
      </c>
      <c r="Q311">
        <f>IF(Table2[[#This Row],[Full Time Employment_Average]]&lt;30%,1, IF(Table2[[#This Row],[Full Time Employment_Average]]&gt;50%, 3, 2))</f>
        <v>2</v>
      </c>
      <c r="R311" s="135">
        <f>AVERAGE(Table2[[#This Row],[FCI_SNAP]:[FCI_FullTimeEmployment]])</f>
        <v>2</v>
      </c>
      <c r="S31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11"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Row],[IQ2_Average]])*(3*0.02)/12,IF(D360&lt;=1.5,"NA")))</f>
        <v>47.400842254682203</v>
      </c>
      <c r="U31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118.50210563670554</v>
      </c>
    </row>
    <row r="312" spans="1:21" x14ac:dyDescent="0.25">
      <c r="A312" t="str">
        <f>Table1422[[#This Row],[Community]]</f>
        <v xml:space="preserve">Takotna  </v>
      </c>
      <c r="C312" s="126">
        <f>Table1422[[#This Row],[IQ1_Average]]</f>
        <v>12693.666666666666</v>
      </c>
      <c r="D312" s="126">
        <f>Table1422[[#This Row],[IQ2_Average]]</f>
        <v>19757</v>
      </c>
      <c r="E312" s="126">
        <f>Table1422[[#This Row],[IQ3_Average]]</f>
        <v>35416.5</v>
      </c>
      <c r="F312" s="128">
        <f>Table1422[[#This Row],[SNAP_Average]]</f>
        <v>0.45975000000000005</v>
      </c>
      <c r="G312" s="127">
        <f>Table1422[[#This Row],[Poverty_Average]]</f>
        <v>0.29775000000000001</v>
      </c>
      <c r="H312" s="127">
        <f>Table1422[[#This Row],[Full Time Employment_Average]]</f>
        <v>0.39424999999999999</v>
      </c>
      <c r="I312">
        <f>'Update Information Here'!AL316</f>
        <v>140</v>
      </c>
      <c r="J312">
        <f t="shared" si="4"/>
        <v>1680</v>
      </c>
      <c r="K312" s="131">
        <f>Table2[[#This Row],[Annual Fees]]/Table2[[#This Row],[IQ1_Average]]</f>
        <v>0.13234946561277278</v>
      </c>
      <c r="L312" s="131">
        <f>Table2[[#This Row],[Annual Fees]]/Table2[[#This Row],[IQ2_Average]]</f>
        <v>8.503315280660019E-2</v>
      </c>
      <c r="M312" s="131">
        <f>Table2[[#This Row],[Annual Fees]]/Table2[[#This Row],[IQ3_Average]]</f>
        <v>4.7435517343611032E-2</v>
      </c>
      <c r="N312" s="133">
        <f>AVERAGE(Table2[[#This Row],[RI_IQ1]:[RI_IQ3]])</f>
        <v>8.8272711920994659E-2</v>
      </c>
      <c r="O312">
        <f>IF(Table2[[#This Row],[SNAP_Average]]&gt;20%,1, IF(Table2[[#This Row],[SNAP_Average]]&lt;11%, 3, 2))</f>
        <v>1</v>
      </c>
      <c r="P312">
        <f>IF(Table2[[#This Row],[Poverty_Average]]&gt;20%,1, IF(Table2[[#This Row],[Poverty_Average]]&lt;10%, 3, 2))</f>
        <v>1</v>
      </c>
      <c r="Q312">
        <f>IF(Table2[[#This Row],[Full Time Employment_Average]]&lt;30%,1, IF(Table2[[#This Row],[Full Time Employment_Average]]&gt;50%, 3, 2))</f>
        <v>2</v>
      </c>
      <c r="R312" s="135">
        <f>AVERAGE(Table2[[#This Row],[FCI_SNAP]:[FCI_FullTimeEmployment]])</f>
        <v>1.3333333333333333</v>
      </c>
      <c r="S31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312"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Row],[IQ2_Average]])*(3*0.02)/12,IF(D361&lt;=1.5,"NA")))</f>
        <v>NA</v>
      </c>
      <c r="U31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31.719881932550567</v>
      </c>
    </row>
    <row r="313" spans="1:21" x14ac:dyDescent="0.25">
      <c r="A313" t="str">
        <f>Table1422[[#This Row],[Community]]</f>
        <v xml:space="preserve">Talkeetna  </v>
      </c>
      <c r="C313" s="126">
        <f>Table1422[[#This Row],[IQ1_Average]]</f>
        <v>18570.25</v>
      </c>
      <c r="D313" s="126">
        <f>Table1422[[#This Row],[IQ2_Average]]</f>
        <v>40407.5</v>
      </c>
      <c r="E313" s="126">
        <f>Table1422[[#This Row],[IQ3_Average]]</f>
        <v>62782.5</v>
      </c>
      <c r="F313" s="128">
        <f>Table1422[[#This Row],[SNAP_Average]]</f>
        <v>0.17375000000000002</v>
      </c>
      <c r="G313" s="127">
        <f>Table1422[[#This Row],[Poverty_Average]]</f>
        <v>9.375E-2</v>
      </c>
      <c r="H313" s="127">
        <f>Table1422[[#This Row],[Full Time Employment_Average]]</f>
        <v>0.37749999999999995</v>
      </c>
      <c r="I313">
        <f>'Update Information Here'!AL317</f>
        <v>100</v>
      </c>
      <c r="J313">
        <f t="shared" si="4"/>
        <v>1200</v>
      </c>
      <c r="K313" s="131">
        <f>Table2[[#This Row],[Annual Fees]]/Table2[[#This Row],[IQ1_Average]]</f>
        <v>6.4619485467346971E-2</v>
      </c>
      <c r="L313" s="131">
        <f>Table2[[#This Row],[Annual Fees]]/Table2[[#This Row],[IQ2_Average]]</f>
        <v>2.9697457155231085E-2</v>
      </c>
      <c r="M313" s="131">
        <f>Table2[[#This Row],[Annual Fees]]/Table2[[#This Row],[IQ3_Average]]</f>
        <v>1.9113606498626208E-2</v>
      </c>
      <c r="N313" s="133">
        <f>AVERAGE(Table2[[#This Row],[RI_IQ1]:[RI_IQ3]])</f>
        <v>3.7810183040401422E-2</v>
      </c>
      <c r="O313">
        <f>IF(Table2[[#This Row],[SNAP_Average]]&gt;20%,1, IF(Table2[[#This Row],[SNAP_Average]]&lt;11%, 3, 2))</f>
        <v>2</v>
      </c>
      <c r="P313">
        <f>IF(Table2[[#This Row],[Poverty_Average]]&gt;20%,1, IF(Table2[[#This Row],[Poverty_Average]]&lt;10%, 3, 2))</f>
        <v>3</v>
      </c>
      <c r="Q313">
        <f>IF(Table2[[#This Row],[Full Time Employment_Average]]&lt;30%,1, IF(Table2[[#This Row],[Full Time Employment_Average]]&gt;50%, 3, 2))</f>
        <v>2</v>
      </c>
      <c r="R313" s="135">
        <f>AVERAGE(Table2[[#This Row],[FCI_SNAP]:[FCI_FullTimeEmployment]])</f>
        <v>2.3333333333333335</v>
      </c>
      <c r="S31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1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Row],[IQ2_Average]])*(3*0.02)/12,IF(D362&lt;=1.5,"NA")))</f>
        <v>52.895803171937423</v>
      </c>
      <c r="U31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132.23950792984357</v>
      </c>
    </row>
    <row r="314" spans="1:21" x14ac:dyDescent="0.25">
      <c r="A314" t="str">
        <f>Table1422[[#This Row],[Community]]</f>
        <v xml:space="preserve">Tanacross  </v>
      </c>
      <c r="C314" s="126">
        <f>Table1422[[#This Row],[IQ1_Average]]</f>
        <v>14810</v>
      </c>
      <c r="D314" s="126">
        <f>Table1422[[#This Row],[IQ2_Average]]</f>
        <v>25183</v>
      </c>
      <c r="E314" s="126">
        <f>Table1422[[#This Row],[IQ3_Average]]</f>
        <v>42798</v>
      </c>
      <c r="F314" s="128">
        <f>Table1422[[#This Row],[SNAP_Average]]</f>
        <v>0.38950000000000001</v>
      </c>
      <c r="G314" s="127">
        <f>Table1422[[#This Row],[Poverty_Average]]</f>
        <v>0.22300000000000003</v>
      </c>
      <c r="H314" s="127">
        <f>Table1422[[#This Row],[Full Time Employment_Average]]</f>
        <v>0.23924999999999999</v>
      </c>
      <c r="I314">
        <f>'Update Information Here'!AL318</f>
        <v>0</v>
      </c>
      <c r="J314">
        <f t="shared" si="4"/>
        <v>0</v>
      </c>
      <c r="K314" s="131">
        <f>Table2[[#This Row],[Annual Fees]]/Table2[[#This Row],[IQ1_Average]]</f>
        <v>0</v>
      </c>
      <c r="L314" s="131">
        <f>Table2[[#This Row],[Annual Fees]]/Table2[[#This Row],[IQ2_Average]]</f>
        <v>0</v>
      </c>
      <c r="M314" s="131">
        <f>Table2[[#This Row],[Annual Fees]]/Table2[[#This Row],[IQ3_Average]]</f>
        <v>0</v>
      </c>
      <c r="N314" s="133">
        <f>AVERAGE(Table2[[#This Row],[RI_IQ1]:[RI_IQ3]])</f>
        <v>0</v>
      </c>
      <c r="O314">
        <f>IF(Table2[[#This Row],[SNAP_Average]]&gt;20%,1, IF(Table2[[#This Row],[SNAP_Average]]&lt;11%, 3, 2))</f>
        <v>1</v>
      </c>
      <c r="P314">
        <f>IF(Table2[[#This Row],[Poverty_Average]]&gt;20%,1, IF(Table2[[#This Row],[Poverty_Average]]&lt;10%, 3, 2))</f>
        <v>1</v>
      </c>
      <c r="Q314">
        <f>IF(Table2[[#This Row],[Full Time Employment_Average]]&lt;30%,1, IF(Table2[[#This Row],[Full Time Employment_Average]]&gt;50%, 3, 2))</f>
        <v>1</v>
      </c>
      <c r="R314" s="135">
        <f>AVERAGE(Table2[[#This Row],[FCI_SNAP]:[FCI_FullTimeEmployment]])</f>
        <v>1</v>
      </c>
      <c r="S31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14"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Row],[IQ2_Average]])*(3*0.02)/12,IF(D363&lt;=1.5,"NA")))</f>
        <v>NA</v>
      </c>
      <c r="U31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38.285762581272436</v>
      </c>
    </row>
    <row r="315" spans="1:21" x14ac:dyDescent="0.25">
      <c r="A315" t="str">
        <f>Table1422[[#This Row],[Community]]</f>
        <v xml:space="preserve">Tanaina  </v>
      </c>
      <c r="B315" t="s">
        <v>497</v>
      </c>
      <c r="C315" s="126">
        <f>Table1422[[#This Row],[IQ1_Average]]</f>
        <v>32862.5</v>
      </c>
      <c r="D315" s="126">
        <f>Table1422[[#This Row],[IQ2_Average]]</f>
        <v>54551</v>
      </c>
      <c r="E315" s="126">
        <f>Table1422[[#This Row],[IQ3_Average]]</f>
        <v>74840.25</v>
      </c>
      <c r="F315" s="128">
        <f>Table1422[[#This Row],[SNAP_Average]]</f>
        <v>0.19524999999999998</v>
      </c>
      <c r="G315" s="127">
        <f>Table1422[[#This Row],[Poverty_Average]]</f>
        <v>0.13425000000000001</v>
      </c>
      <c r="H315" s="127">
        <f>Table1422[[#This Row],[Full Time Employment_Average]]</f>
        <v>0.41500000000000004</v>
      </c>
      <c r="I315">
        <f>'Update Information Here'!AL319</f>
        <v>0</v>
      </c>
      <c r="J315">
        <f t="shared" si="4"/>
        <v>0</v>
      </c>
      <c r="K315" s="131">
        <f>Table2[[#This Row],[Annual Fees]]/Table2[[#This Row],[IQ1_Average]]</f>
        <v>0</v>
      </c>
      <c r="L315" s="131">
        <f>Table2[[#This Row],[Annual Fees]]/Table2[[#This Row],[IQ2_Average]]</f>
        <v>0</v>
      </c>
      <c r="M315" s="131">
        <f>Table2[[#This Row],[Annual Fees]]/Table2[[#This Row],[IQ3_Average]]</f>
        <v>0</v>
      </c>
      <c r="N315" s="133">
        <f>AVERAGE(Table2[[#This Row],[RI_IQ1]:[RI_IQ3]])</f>
        <v>0</v>
      </c>
      <c r="O315">
        <f>IF(Table2[[#This Row],[SNAP_Average]]&gt;20%,1, IF(Table2[[#This Row],[SNAP_Average]]&lt;11%, 3, 2))</f>
        <v>2</v>
      </c>
      <c r="P315">
        <f>IF(Table2[[#This Row],[Poverty_Average]]&gt;20%,1, IF(Table2[[#This Row],[Poverty_Average]]&lt;10%, 3, 2))</f>
        <v>2</v>
      </c>
      <c r="Q315">
        <f>IF(Table2[[#This Row],[Full Time Employment_Average]]&lt;30%,1, IF(Table2[[#This Row],[Full Time Employment_Average]]&gt;50%, 3, 2))</f>
        <v>2</v>
      </c>
      <c r="R315" s="135">
        <f>AVERAGE(Table2[[#This Row],[FCI_SNAP]:[FCI_FullTimeEmployment]])</f>
        <v>2</v>
      </c>
      <c r="S31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1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Row],[IQ2_Average]])*(3*0.02)/12,IF(D364&lt;=1.5,"NA")))</f>
        <v>80.485378584088423</v>
      </c>
      <c r="U31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201.21344646022112</v>
      </c>
    </row>
    <row r="316" spans="1:21" x14ac:dyDescent="0.25">
      <c r="A316" t="str">
        <f>Table1422[[#This Row],[Community]]</f>
        <v xml:space="preserve">Tanana </v>
      </c>
      <c r="C316" s="126">
        <f>Table1422[[#This Row],[IQ1_Average]]</f>
        <v>24062.5</v>
      </c>
      <c r="D316" s="126">
        <f>Table1422[[#This Row],[IQ2_Average]]</f>
        <v>43772.75</v>
      </c>
      <c r="E316" s="126">
        <f>Table1422[[#This Row],[IQ3_Average]]</f>
        <v>61992</v>
      </c>
      <c r="F316" s="128">
        <f>Table1422[[#This Row],[SNAP_Average]]</f>
        <v>0.19674999999999998</v>
      </c>
      <c r="G316" s="127">
        <f>Table1422[[#This Row],[Poverty_Average]]</f>
        <v>0.12225</v>
      </c>
      <c r="H316" s="127">
        <f>Table1422[[#This Row],[Full Time Employment_Average]]</f>
        <v>0.46450000000000002</v>
      </c>
      <c r="I316">
        <f>'Update Information Here'!AL320</f>
        <v>0</v>
      </c>
      <c r="J316">
        <f t="shared" si="4"/>
        <v>0</v>
      </c>
      <c r="K316" s="131">
        <f>Table2[[#This Row],[Annual Fees]]/Table2[[#This Row],[IQ1_Average]]</f>
        <v>0</v>
      </c>
      <c r="L316" s="131">
        <f>Table2[[#This Row],[Annual Fees]]/Table2[[#This Row],[IQ2_Average]]</f>
        <v>0</v>
      </c>
      <c r="M316" s="131">
        <f>Table2[[#This Row],[Annual Fees]]/Table2[[#This Row],[IQ3_Average]]</f>
        <v>0</v>
      </c>
      <c r="N316" s="133">
        <f>AVERAGE(Table2[[#This Row],[RI_IQ1]:[RI_IQ3]])</f>
        <v>0</v>
      </c>
      <c r="O316">
        <f>IF(Table2[[#This Row],[SNAP_Average]]&gt;20%,1, IF(Table2[[#This Row],[SNAP_Average]]&lt;11%, 3, 2))</f>
        <v>2</v>
      </c>
      <c r="P316">
        <f>IF(Table2[[#This Row],[Poverty_Average]]&gt;20%,1, IF(Table2[[#This Row],[Poverty_Average]]&lt;10%, 3, 2))</f>
        <v>2</v>
      </c>
      <c r="Q316">
        <f>IF(Table2[[#This Row],[Full Time Employment_Average]]&lt;30%,1, IF(Table2[[#This Row],[Full Time Employment_Average]]&gt;50%, 3, 2))</f>
        <v>2</v>
      </c>
      <c r="R316" s="135">
        <f>AVERAGE(Table2[[#This Row],[FCI_SNAP]:[FCI_FullTimeEmployment]])</f>
        <v>2</v>
      </c>
      <c r="S31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1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Row],[IQ2_Average]])*(3*0.02)/12,IF(D365&lt;=1.5,"NA")))</f>
        <v>62.084947712493609</v>
      </c>
      <c r="U31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155.21236928123406</v>
      </c>
    </row>
    <row r="317" spans="1:21" x14ac:dyDescent="0.25">
      <c r="A317" t="str">
        <f>Table1422[[#This Row],[Community]]</f>
        <v xml:space="preserve">Tatitlek  </v>
      </c>
      <c r="C317" s="126">
        <f>Table1422[[#This Row],[IQ1_Average]]</f>
        <v>28611</v>
      </c>
      <c r="D317" s="126">
        <f>Table1422[[#This Row],[IQ2_Average]]</f>
        <v>48500</v>
      </c>
      <c r="E317" s="126">
        <f>Table1422[[#This Row],[IQ3_Average]]</f>
        <v>70555.666666666672</v>
      </c>
      <c r="F317" s="128">
        <f>Table1422[[#This Row],[SNAP_Average]]</f>
        <v>5.5E-2</v>
      </c>
      <c r="G317" s="127">
        <f>Table1422[[#This Row],[Poverty_Average]]</f>
        <v>7.9000000000000015E-2</v>
      </c>
      <c r="H317" s="127">
        <f>Table1422[[#This Row],[Full Time Employment_Average]]</f>
        <v>0.33799999999999997</v>
      </c>
      <c r="I317">
        <f>'Update Information Here'!AL321</f>
        <v>0</v>
      </c>
      <c r="J317">
        <f t="shared" si="4"/>
        <v>0</v>
      </c>
      <c r="K317" s="131">
        <f>Table2[[#This Row],[Annual Fees]]/Table2[[#This Row],[IQ1_Average]]</f>
        <v>0</v>
      </c>
      <c r="L317" s="131">
        <f>Table2[[#This Row],[Annual Fees]]/Table2[[#This Row],[IQ2_Average]]</f>
        <v>0</v>
      </c>
      <c r="M317" s="131">
        <f>Table2[[#This Row],[Annual Fees]]/Table2[[#This Row],[IQ3_Average]]</f>
        <v>0</v>
      </c>
      <c r="N317" s="133">
        <f>AVERAGE(Table2[[#This Row],[RI_IQ1]:[RI_IQ3]])</f>
        <v>0</v>
      </c>
      <c r="O317">
        <f>IF(Table2[[#This Row],[SNAP_Average]]&gt;20%,1, IF(Table2[[#This Row],[SNAP_Average]]&lt;11%, 3, 2))</f>
        <v>3</v>
      </c>
      <c r="P317">
        <f>IF(Table2[[#This Row],[Poverty_Average]]&gt;20%,1, IF(Table2[[#This Row],[Poverty_Average]]&lt;10%, 3, 2))</f>
        <v>3</v>
      </c>
      <c r="Q317">
        <f>IF(Table2[[#This Row],[Full Time Employment_Average]]&lt;30%,1, IF(Table2[[#This Row],[Full Time Employment_Average]]&gt;50%, 3, 2))</f>
        <v>2</v>
      </c>
      <c r="R317" s="135">
        <f>AVERAGE(Table2[[#This Row],[FCI_SNAP]:[FCI_FullTimeEmployment]])</f>
        <v>2.6666666666666665</v>
      </c>
      <c r="S31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1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Row],[IQ2_Average]])*(3*0.02)/12,IF(D366&lt;=1.5,"NA")))</f>
        <v>179.22854501013396</v>
      </c>
      <c r="U31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286.76567201621424</v>
      </c>
    </row>
    <row r="318" spans="1:21" x14ac:dyDescent="0.25">
      <c r="A318" t="str">
        <f>Table1422[[#This Row],[Community]]</f>
        <v xml:space="preserve">Tazlina  </v>
      </c>
      <c r="C318" s="126">
        <f>Table1422[[#This Row],[IQ1_Average]]</f>
        <v>30906.25</v>
      </c>
      <c r="D318" s="126">
        <f>Table1422[[#This Row],[IQ2_Average]]</f>
        <v>51479</v>
      </c>
      <c r="E318" s="126">
        <f>Table1422[[#This Row],[IQ3_Average]]</f>
        <v>86777.666666666672</v>
      </c>
      <c r="F318" s="128">
        <f>Table1422[[#This Row],[SNAP_Average]]</f>
        <v>7.0249999999999993E-2</v>
      </c>
      <c r="G318" s="127">
        <f>Table1422[[#This Row],[Poverty_Average]]</f>
        <v>6.8500000000000005E-2</v>
      </c>
      <c r="H318" s="127">
        <f>Table1422[[#This Row],[Full Time Employment_Average]]</f>
        <v>0.38250000000000006</v>
      </c>
      <c r="I318">
        <f>'Update Information Here'!AL322</f>
        <v>148.62</v>
      </c>
      <c r="J318">
        <f t="shared" ref="J318:J351" si="5">I318*12</f>
        <v>1783.44</v>
      </c>
      <c r="K318" s="131">
        <f>Table2[[#This Row],[Annual Fees]]/Table2[[#This Row],[IQ1_Average]]</f>
        <v>5.7704833164812945E-2</v>
      </c>
      <c r="L318" s="131">
        <f>Table2[[#This Row],[Annual Fees]]/Table2[[#This Row],[IQ2_Average]]</f>
        <v>3.4644029604304669E-2</v>
      </c>
      <c r="M318" s="131">
        <f>Table2[[#This Row],[Annual Fees]]/Table2[[#This Row],[IQ3_Average]]</f>
        <v>2.0551831692486162E-2</v>
      </c>
      <c r="N318" s="133">
        <f>AVERAGE(Table2[[#This Row],[RI_IQ1]:[RI_IQ3]])</f>
        <v>3.7633564820534586E-2</v>
      </c>
      <c r="O318">
        <f>IF(Table2[[#This Row],[SNAP_Average]]&gt;20%,1, IF(Table2[[#This Row],[SNAP_Average]]&lt;11%, 3, 2))</f>
        <v>3</v>
      </c>
      <c r="P318">
        <f>IF(Table2[[#This Row],[Poverty_Average]]&gt;20%,1, IF(Table2[[#This Row],[Poverty_Average]]&lt;10%, 3, 2))</f>
        <v>3</v>
      </c>
      <c r="Q318">
        <f>IF(Table2[[#This Row],[Full Time Employment_Average]]&lt;30%,1, IF(Table2[[#This Row],[Full Time Employment_Average]]&gt;50%, 3, 2))</f>
        <v>2</v>
      </c>
      <c r="R318" s="135">
        <f>AVERAGE(Table2[[#This Row],[FCI_SNAP]:[FCI_FullTimeEmployment]])</f>
        <v>2.6666666666666665</v>
      </c>
      <c r="S31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1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Row],[IQ2_Average]])*(3*0.02)/12,IF(D367&lt;=1.5,"NA")))</f>
        <v>197.45671278914585</v>
      </c>
      <c r="U31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315.93074046263331</v>
      </c>
    </row>
    <row r="319" spans="1:21" x14ac:dyDescent="0.25">
      <c r="A319" t="str">
        <f>Table1422[[#This Row],[Community]]</f>
        <v xml:space="preserve">Teller </v>
      </c>
      <c r="C319" s="126">
        <f>Table1422[[#This Row],[IQ1_Average]]</f>
        <v>16758.25</v>
      </c>
      <c r="D319" s="126">
        <f>Table1422[[#This Row],[IQ2_Average]]</f>
        <v>27787.5</v>
      </c>
      <c r="E319" s="126">
        <f>Table1422[[#This Row],[IQ3_Average]]</f>
        <v>54927</v>
      </c>
      <c r="F319" s="128">
        <f>Table1422[[#This Row],[SNAP_Average]]</f>
        <v>0.44225000000000003</v>
      </c>
      <c r="G319" s="127">
        <f>Table1422[[#This Row],[Poverty_Average]]</f>
        <v>0.30699999999999994</v>
      </c>
      <c r="H319" s="127">
        <f>Table1422[[#This Row],[Full Time Employment_Average]]</f>
        <v>0.42025000000000001</v>
      </c>
      <c r="I319">
        <f>'Update Information Here'!AL323</f>
        <v>80</v>
      </c>
      <c r="J319">
        <f t="shared" si="5"/>
        <v>960</v>
      </c>
      <c r="K319" s="131">
        <f>Table2[[#This Row],[Annual Fees]]/Table2[[#This Row],[IQ1_Average]]</f>
        <v>5.7285217728581445E-2</v>
      </c>
      <c r="L319" s="131">
        <f>Table2[[#This Row],[Annual Fees]]/Table2[[#This Row],[IQ2_Average]]</f>
        <v>3.4547908232118757E-2</v>
      </c>
      <c r="M319" s="131">
        <f>Table2[[#This Row],[Annual Fees]]/Table2[[#This Row],[IQ3_Average]]</f>
        <v>1.7477743186411054E-2</v>
      </c>
      <c r="N319" s="133">
        <f>AVERAGE(Table2[[#This Row],[RI_IQ1]:[RI_IQ3]])</f>
        <v>3.643695638237042E-2</v>
      </c>
      <c r="O319">
        <f>IF(Table2[[#This Row],[SNAP_Average]]&gt;20%,1, IF(Table2[[#This Row],[SNAP_Average]]&lt;11%, 3, 2))</f>
        <v>1</v>
      </c>
      <c r="P319">
        <f>IF(Table2[[#This Row],[Poverty_Average]]&gt;20%,1, IF(Table2[[#This Row],[Poverty_Average]]&lt;10%, 3, 2))</f>
        <v>1</v>
      </c>
      <c r="Q319">
        <f>IF(Table2[[#This Row],[Full Time Employment_Average]]&lt;30%,1, IF(Table2[[#This Row],[Full Time Employment_Average]]&gt;50%, 3, 2))</f>
        <v>2</v>
      </c>
      <c r="R319" s="135">
        <f>AVERAGE(Table2[[#This Row],[FCI_SNAP]:[FCI_FullTimeEmployment]])</f>
        <v>1.3333333333333333</v>
      </c>
      <c r="S31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319"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Row],[IQ2_Average]])*(3*0.02)/12,IF(D368&lt;=1.5,"NA")))</f>
        <v>NA</v>
      </c>
      <c r="U31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43.911461297962319</v>
      </c>
    </row>
    <row r="320" spans="1:21" x14ac:dyDescent="0.25">
      <c r="A320" t="str">
        <f>Table1422[[#This Row],[Community]]</f>
        <v xml:space="preserve">Tenakee Springs </v>
      </c>
      <c r="C320" s="126">
        <f>Table1422[[#This Row],[IQ1_Average]]</f>
        <v>22389</v>
      </c>
      <c r="D320" s="126">
        <f>Table1422[[#This Row],[IQ2_Average]]</f>
        <v>36555.666666666664</v>
      </c>
      <c r="E320" s="126">
        <f>Table1422[[#This Row],[IQ3_Average]]</f>
        <v>59811</v>
      </c>
      <c r="F320" s="128">
        <f>Table1422[[#This Row],[SNAP_Average]]</f>
        <v>0.1525</v>
      </c>
      <c r="G320" s="127">
        <f>Table1422[[#This Row],[Poverty_Average]]</f>
        <v>0.10775</v>
      </c>
      <c r="H320" s="127">
        <f>Table1422[[#This Row],[Full Time Employment_Average]]</f>
        <v>0.25750000000000001</v>
      </c>
      <c r="I320">
        <f>'Update Information Here'!AL324</f>
        <v>0</v>
      </c>
      <c r="J320">
        <f t="shared" si="5"/>
        <v>0</v>
      </c>
      <c r="K320" s="131">
        <f>Table2[[#This Row],[Annual Fees]]/Table2[[#This Row],[IQ1_Average]]</f>
        <v>0</v>
      </c>
      <c r="L320" s="131">
        <f>Table2[[#This Row],[Annual Fees]]/Table2[[#This Row],[IQ2_Average]]</f>
        <v>0</v>
      </c>
      <c r="M320" s="131">
        <f>Table2[[#This Row],[Annual Fees]]/Table2[[#This Row],[IQ3_Average]]</f>
        <v>0</v>
      </c>
      <c r="N320" s="133">
        <f>AVERAGE(Table2[[#This Row],[RI_IQ1]:[RI_IQ3]])</f>
        <v>0</v>
      </c>
      <c r="O320">
        <f>IF(Table2[[#This Row],[SNAP_Average]]&gt;20%,1, IF(Table2[[#This Row],[SNAP_Average]]&lt;11%, 3, 2))</f>
        <v>2</v>
      </c>
      <c r="P320">
        <f>IF(Table2[[#This Row],[Poverty_Average]]&gt;20%,1, IF(Table2[[#This Row],[Poverty_Average]]&lt;10%, 3, 2))</f>
        <v>2</v>
      </c>
      <c r="Q320">
        <f>IF(Table2[[#This Row],[Full Time Employment_Average]]&lt;30%,1, IF(Table2[[#This Row],[Full Time Employment_Average]]&gt;50%, 3, 2))</f>
        <v>1</v>
      </c>
      <c r="R320" s="135">
        <f>AVERAGE(Table2[[#This Row],[FCI_SNAP]:[FCI_FullTimeEmployment]])</f>
        <v>1.6666666666666667</v>
      </c>
      <c r="S32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2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Row],[IQ2_Average]])*(3*0.02)/12,IF(D369&lt;=1.5,"NA")))</f>
        <v>56.344590639379476</v>
      </c>
      <c r="U32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140.86147659844872</v>
      </c>
    </row>
    <row r="321" spans="1:21" x14ac:dyDescent="0.25">
      <c r="A321" t="str">
        <f>Table1422[[#This Row],[Community]]</f>
        <v xml:space="preserve">Tetlin  </v>
      </c>
      <c r="C321" s="126">
        <f>Table1422[[#This Row],[IQ1_Average]]</f>
        <v>14823.666666666666</v>
      </c>
      <c r="D321" s="126">
        <f>Table1422[[#This Row],[IQ2_Average]]</f>
        <v>32900</v>
      </c>
      <c r="E321" s="126">
        <f>Table1422[[#This Row],[IQ3_Average]]</f>
        <v>46055.666666666664</v>
      </c>
      <c r="F321" s="128">
        <f>Table1422[[#This Row],[SNAP_Average]]</f>
        <v>0.39249999999999996</v>
      </c>
      <c r="G321" s="127">
        <f>Table1422[[#This Row],[Poverty_Average]]</f>
        <v>0.40525</v>
      </c>
      <c r="H321" s="127">
        <f>Table1422[[#This Row],[Full Time Employment_Average]]</f>
        <v>0.17325000000000002</v>
      </c>
      <c r="I321">
        <f>'Update Information Here'!AL325</f>
        <v>65</v>
      </c>
      <c r="J321">
        <f t="shared" si="5"/>
        <v>780</v>
      </c>
      <c r="K321" s="131">
        <f>Table2[[#This Row],[Annual Fees]]/Table2[[#This Row],[IQ1_Average]]</f>
        <v>5.2618560410154933E-2</v>
      </c>
      <c r="L321" s="131">
        <f>Table2[[#This Row],[Annual Fees]]/Table2[[#This Row],[IQ2_Average]]</f>
        <v>2.3708206686930092E-2</v>
      </c>
      <c r="M321" s="131">
        <f>Table2[[#This Row],[Annual Fees]]/Table2[[#This Row],[IQ3_Average]]</f>
        <v>1.6936026692336088E-2</v>
      </c>
      <c r="N321" s="133">
        <f>AVERAGE(Table2[[#This Row],[RI_IQ1]:[RI_IQ3]])</f>
        <v>3.1087597929807035E-2</v>
      </c>
      <c r="O321">
        <f>IF(Table2[[#This Row],[SNAP_Average]]&gt;20%,1, IF(Table2[[#This Row],[SNAP_Average]]&lt;11%, 3, 2))</f>
        <v>1</v>
      </c>
      <c r="P321">
        <f>IF(Table2[[#This Row],[Poverty_Average]]&gt;20%,1, IF(Table2[[#This Row],[Poverty_Average]]&lt;10%, 3, 2))</f>
        <v>1</v>
      </c>
      <c r="Q321">
        <f>IF(Table2[[#This Row],[Full Time Employment_Average]]&lt;30%,1, IF(Table2[[#This Row],[Full Time Employment_Average]]&gt;50%, 3, 2))</f>
        <v>1</v>
      </c>
      <c r="R321" s="135">
        <f>AVERAGE(Table2[[#This Row],[FCI_SNAP]:[FCI_FullTimeEmployment]])</f>
        <v>1</v>
      </c>
      <c r="S32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321"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Row],[IQ2_Average]])*(3*0.02)/12,IF(D370&lt;=1.5,"NA")))</f>
        <v>NA</v>
      </c>
      <c r="U32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41.817319013687758</v>
      </c>
    </row>
    <row r="322" spans="1:21" x14ac:dyDescent="0.25">
      <c r="A322" t="str">
        <f>Table1422[[#This Row],[Community]]</f>
        <v xml:space="preserve">Thorne Bay </v>
      </c>
      <c r="C322" s="126">
        <f>Table1422[[#This Row],[IQ1_Average]]</f>
        <v>19154.75</v>
      </c>
      <c r="D322" s="126">
        <f>Table1422[[#This Row],[IQ2_Average]]</f>
        <v>39038</v>
      </c>
      <c r="E322" s="126">
        <f>Table1422[[#This Row],[IQ3_Average]]</f>
        <v>61184.25</v>
      </c>
      <c r="F322" s="128">
        <f>Table1422[[#This Row],[SNAP_Average]]</f>
        <v>0.23324999999999999</v>
      </c>
      <c r="G322" s="127">
        <f>Table1422[[#This Row],[Poverty_Average]]</f>
        <v>0.18324999999999997</v>
      </c>
      <c r="H322" s="127">
        <f>Table1422[[#This Row],[Full Time Employment_Average]]</f>
        <v>0.44600000000000006</v>
      </c>
      <c r="I322">
        <f>'Update Information Here'!AL326</f>
        <v>0</v>
      </c>
      <c r="J322">
        <f t="shared" si="5"/>
        <v>0</v>
      </c>
      <c r="K322" s="131">
        <f>Table2[[#This Row],[Annual Fees]]/Table2[[#This Row],[IQ1_Average]]</f>
        <v>0</v>
      </c>
      <c r="L322" s="131">
        <f>Table2[[#This Row],[Annual Fees]]/Table2[[#This Row],[IQ2_Average]]</f>
        <v>0</v>
      </c>
      <c r="M322" s="131">
        <f>Table2[[#This Row],[Annual Fees]]/Table2[[#This Row],[IQ3_Average]]</f>
        <v>0</v>
      </c>
      <c r="N322" s="133">
        <f>AVERAGE(Table2[[#This Row],[RI_IQ1]:[RI_IQ3]])</f>
        <v>0</v>
      </c>
      <c r="O322">
        <f>IF(Table2[[#This Row],[SNAP_Average]]&gt;20%,1, IF(Table2[[#This Row],[SNAP_Average]]&lt;11%, 3, 2))</f>
        <v>1</v>
      </c>
      <c r="P322">
        <f>IF(Table2[[#This Row],[Poverty_Average]]&gt;20%,1, IF(Table2[[#This Row],[Poverty_Average]]&lt;10%, 3, 2))</f>
        <v>2</v>
      </c>
      <c r="Q322">
        <f>IF(Table2[[#This Row],[Full Time Employment_Average]]&lt;30%,1, IF(Table2[[#This Row],[Full Time Employment_Average]]&gt;50%, 3, 2))</f>
        <v>2</v>
      </c>
      <c r="R322" s="135">
        <f>AVERAGE(Table2[[#This Row],[FCI_SNAP]:[FCI_FullTimeEmployment]])</f>
        <v>1.6666666666666667</v>
      </c>
      <c r="S32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2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Row],[IQ2_Average]])*(3*0.02)/12,IF(D371&lt;=1.5,"NA")))</f>
        <v>53.097431407257289</v>
      </c>
      <c r="U32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132.74357851814324</v>
      </c>
    </row>
    <row r="323" spans="1:21" x14ac:dyDescent="0.25">
      <c r="A323" t="str">
        <f>Table1422[[#This Row],[Community]]</f>
        <v xml:space="preserve">Togiak </v>
      </c>
      <c r="C323" s="126">
        <f>Table1422[[#This Row],[IQ1_Average]]</f>
        <v>20169.75</v>
      </c>
      <c r="D323" s="126">
        <f>Table1422[[#This Row],[IQ2_Average]]</f>
        <v>32791.5</v>
      </c>
      <c r="E323" s="126">
        <f>Table1422[[#This Row],[IQ3_Average]]</f>
        <v>58250</v>
      </c>
      <c r="F323" s="128">
        <f>Table1422[[#This Row],[SNAP_Average]]</f>
        <v>0.31950000000000001</v>
      </c>
      <c r="G323" s="127">
        <f>Table1422[[#This Row],[Poverty_Average]]</f>
        <v>0.21749999999999997</v>
      </c>
      <c r="H323" s="127">
        <f>Table1422[[#This Row],[Full Time Employment_Average]]</f>
        <v>0.28599999999999998</v>
      </c>
      <c r="I323">
        <f>'Update Information Here'!AL327</f>
        <v>0</v>
      </c>
      <c r="J323">
        <f t="shared" si="5"/>
        <v>0</v>
      </c>
      <c r="K323" s="131">
        <f>Table2[[#This Row],[Annual Fees]]/Table2[[#This Row],[IQ1_Average]]</f>
        <v>0</v>
      </c>
      <c r="L323" s="131">
        <f>Table2[[#This Row],[Annual Fees]]/Table2[[#This Row],[IQ2_Average]]</f>
        <v>0</v>
      </c>
      <c r="M323" s="131">
        <f>Table2[[#This Row],[Annual Fees]]/Table2[[#This Row],[IQ3_Average]]</f>
        <v>0</v>
      </c>
      <c r="N323" s="133">
        <f>AVERAGE(Table2[[#This Row],[RI_IQ1]:[RI_IQ3]])</f>
        <v>0</v>
      </c>
      <c r="O323">
        <f>IF(Table2[[#This Row],[SNAP_Average]]&gt;20%,1, IF(Table2[[#This Row],[SNAP_Average]]&lt;11%, 3, 2))</f>
        <v>1</v>
      </c>
      <c r="P323">
        <f>IF(Table2[[#This Row],[Poverty_Average]]&gt;20%,1, IF(Table2[[#This Row],[Poverty_Average]]&lt;10%, 3, 2))</f>
        <v>1</v>
      </c>
      <c r="Q323">
        <f>IF(Table2[[#This Row],[Full Time Employment_Average]]&lt;30%,1, IF(Table2[[#This Row],[Full Time Employment_Average]]&gt;50%, 3, 2))</f>
        <v>1</v>
      </c>
      <c r="R323" s="135">
        <f>AVERAGE(Table2[[#This Row],[FCI_SNAP]:[FCI_FullTimeEmployment]])</f>
        <v>1</v>
      </c>
      <c r="S32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23"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Row],[IQ2_Average]])*(3*0.02)/12,IF(D372&lt;=1.5,"NA")))</f>
        <v>NA</v>
      </c>
      <c r="U32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51.417960145325203</v>
      </c>
    </row>
    <row r="324" spans="1:21" x14ac:dyDescent="0.25">
      <c r="A324" t="str">
        <f>Table1422[[#This Row],[Community]]</f>
        <v xml:space="preserve">Tok  </v>
      </c>
      <c r="C324" s="126">
        <f>Table1422[[#This Row],[IQ1_Average]]</f>
        <v>20381.75</v>
      </c>
      <c r="D324" s="126">
        <f>Table1422[[#This Row],[IQ2_Average]]</f>
        <v>44048.5</v>
      </c>
      <c r="E324" s="126">
        <f>Table1422[[#This Row],[IQ3_Average]]</f>
        <v>72318.5</v>
      </c>
      <c r="F324" s="128">
        <f>Table1422[[#This Row],[SNAP_Average]]</f>
        <v>0.16425000000000001</v>
      </c>
      <c r="G324" s="127">
        <f>Table1422[[#This Row],[Poverty_Average]]</f>
        <v>0.19825000000000001</v>
      </c>
      <c r="H324" s="127">
        <f>Table1422[[#This Row],[Full Time Employment_Average]]</f>
        <v>0.46399999999999997</v>
      </c>
      <c r="I324">
        <f>'Update Information Here'!AL328</f>
        <v>0</v>
      </c>
      <c r="J324">
        <f t="shared" si="5"/>
        <v>0</v>
      </c>
      <c r="K324" s="131">
        <f>Table2[[#This Row],[Annual Fees]]/Table2[[#This Row],[IQ1_Average]]</f>
        <v>0</v>
      </c>
      <c r="L324" s="131">
        <f>Table2[[#This Row],[Annual Fees]]/Table2[[#This Row],[IQ2_Average]]</f>
        <v>0</v>
      </c>
      <c r="M324" s="131">
        <f>Table2[[#This Row],[Annual Fees]]/Table2[[#This Row],[IQ3_Average]]</f>
        <v>0</v>
      </c>
      <c r="N324" s="133">
        <f>AVERAGE(Table2[[#This Row],[RI_IQ1]:[RI_IQ3]])</f>
        <v>0</v>
      </c>
      <c r="O324">
        <f>IF(Table2[[#This Row],[SNAP_Average]]&gt;20%,1, IF(Table2[[#This Row],[SNAP_Average]]&lt;11%, 3, 2))</f>
        <v>2</v>
      </c>
      <c r="P324">
        <f>IF(Table2[[#This Row],[Poverty_Average]]&gt;20%,1, IF(Table2[[#This Row],[Poverty_Average]]&lt;10%, 3, 2))</f>
        <v>2</v>
      </c>
      <c r="Q324">
        <f>IF(Table2[[#This Row],[Full Time Employment_Average]]&lt;30%,1, IF(Table2[[#This Row],[Full Time Employment_Average]]&gt;50%, 3, 2))</f>
        <v>2</v>
      </c>
      <c r="R324" s="135">
        <f>AVERAGE(Table2[[#This Row],[FCI_SNAP]:[FCI_FullTimeEmployment]])</f>
        <v>2</v>
      </c>
      <c r="S32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2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Row],[IQ2_Average]])*(3*0.02)/12,IF(D373&lt;=1.5,"NA")))</f>
        <v>58.415671520121499</v>
      </c>
      <c r="U32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146.0391788003038</v>
      </c>
    </row>
    <row r="325" spans="1:21" x14ac:dyDescent="0.25">
      <c r="A325" t="str">
        <f>Table1422[[#This Row],[Community]]</f>
        <v xml:space="preserve">Toksook Bay </v>
      </c>
      <c r="B325" t="s">
        <v>497</v>
      </c>
      <c r="C325" s="126">
        <f>Table1422[[#This Row],[IQ1_Average]]</f>
        <v>22893.75</v>
      </c>
      <c r="D325" s="126">
        <f>Table1422[[#This Row],[IQ2_Average]]</f>
        <v>43898.75</v>
      </c>
      <c r="E325" s="126">
        <f>Table1422[[#This Row],[IQ3_Average]]</f>
        <v>64289.75</v>
      </c>
      <c r="F325" s="128">
        <f>Table1422[[#This Row],[SNAP_Average]]</f>
        <v>0.35350000000000004</v>
      </c>
      <c r="G325" s="127">
        <f>Table1422[[#This Row],[Poverty_Average]]</f>
        <v>0.21124999999999999</v>
      </c>
      <c r="H325" s="127">
        <f>Table1422[[#This Row],[Full Time Employment_Average]]</f>
        <v>0.17800000000000002</v>
      </c>
      <c r="I325">
        <f>'Update Information Here'!AL329</f>
        <v>0</v>
      </c>
      <c r="J325">
        <f t="shared" si="5"/>
        <v>0</v>
      </c>
      <c r="K325" s="131">
        <f>Table2[[#This Row],[Annual Fees]]/Table2[[#This Row],[IQ1_Average]]</f>
        <v>0</v>
      </c>
      <c r="L325" s="131">
        <f>Table2[[#This Row],[Annual Fees]]/Table2[[#This Row],[IQ2_Average]]</f>
        <v>0</v>
      </c>
      <c r="M325" s="131">
        <f>Table2[[#This Row],[Annual Fees]]/Table2[[#This Row],[IQ3_Average]]</f>
        <v>0</v>
      </c>
      <c r="N325" s="133">
        <f>AVERAGE(Table2[[#This Row],[RI_IQ1]:[RI_IQ3]])</f>
        <v>0</v>
      </c>
      <c r="O325">
        <f>IF(Table2[[#This Row],[SNAP_Average]]&gt;20%,1, IF(Table2[[#This Row],[SNAP_Average]]&lt;11%, 3, 2))</f>
        <v>1</v>
      </c>
      <c r="P325">
        <f>IF(Table2[[#This Row],[Poverty_Average]]&gt;20%,1, IF(Table2[[#This Row],[Poverty_Average]]&lt;10%, 3, 2))</f>
        <v>1</v>
      </c>
      <c r="Q325">
        <f>IF(Table2[[#This Row],[Full Time Employment_Average]]&lt;30%,1, IF(Table2[[#This Row],[Full Time Employment_Average]]&gt;50%, 3, 2))</f>
        <v>1</v>
      </c>
      <c r="R325" s="135">
        <f>AVERAGE(Table2[[#This Row],[FCI_SNAP]:[FCI_FullTimeEmployment]])</f>
        <v>1</v>
      </c>
      <c r="S32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25"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Row],[IQ2_Average]])*(3*0.02)/12,IF(D374&lt;=1.5,"NA")))</f>
        <v>NA</v>
      </c>
      <c r="U32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60.96496716247902</v>
      </c>
    </row>
    <row r="326" spans="1:21" x14ac:dyDescent="0.25">
      <c r="A326" t="str">
        <f>Table1422[[#This Row],[Community]]</f>
        <v xml:space="preserve">Tolsona  </v>
      </c>
      <c r="B326" t="s">
        <v>497</v>
      </c>
      <c r="C326" s="126">
        <f>Table1422[[#This Row],[IQ1_Average]]</f>
        <v>21167</v>
      </c>
      <c r="D326" s="126">
        <f>Table1422[[#This Row],[IQ2_Average]]</f>
        <v>41333</v>
      </c>
      <c r="E326" s="126">
        <f>Table1422[[#This Row],[IQ3_Average]]</f>
        <v>65857</v>
      </c>
      <c r="F326" s="128">
        <f>Table1422[[#This Row],[SNAP_Average]]</f>
        <v>0.47600000000000003</v>
      </c>
      <c r="G326" s="127">
        <f>Table1422[[#This Row],[Poverty_Average]]</f>
        <v>0.25800000000000001</v>
      </c>
      <c r="H326" s="127">
        <f>Table1422[[#This Row],[Full Time Employment_Average]]</f>
        <v>0.51900000000000002</v>
      </c>
      <c r="I326">
        <f>'Update Information Here'!AL330</f>
        <v>0</v>
      </c>
      <c r="J326">
        <f t="shared" si="5"/>
        <v>0</v>
      </c>
      <c r="K326" s="131">
        <f>Table2[[#This Row],[Annual Fees]]/Table2[[#This Row],[IQ1_Average]]</f>
        <v>0</v>
      </c>
      <c r="L326" s="131">
        <f>Table2[[#This Row],[Annual Fees]]/Table2[[#This Row],[IQ2_Average]]</f>
        <v>0</v>
      </c>
      <c r="M326" s="131">
        <f>Table2[[#This Row],[Annual Fees]]/Table2[[#This Row],[IQ3_Average]]</f>
        <v>0</v>
      </c>
      <c r="N326" s="133">
        <f>AVERAGE(Table2[[#This Row],[RI_IQ1]:[RI_IQ3]])</f>
        <v>0</v>
      </c>
      <c r="O326">
        <f>IF(Table2[[#This Row],[SNAP_Average]]&gt;20%,1, IF(Table2[[#This Row],[SNAP_Average]]&lt;11%, 3, 2))</f>
        <v>1</v>
      </c>
      <c r="P326">
        <f>IF(Table2[[#This Row],[Poverty_Average]]&gt;20%,1, IF(Table2[[#This Row],[Poverty_Average]]&lt;10%, 3, 2))</f>
        <v>1</v>
      </c>
      <c r="Q326">
        <f>IF(Table2[[#This Row],[Full Time Employment_Average]]&lt;30%,1, IF(Table2[[#This Row],[Full Time Employment_Average]]&gt;50%, 3, 2))</f>
        <v>3</v>
      </c>
      <c r="R326" s="135">
        <f>AVERAGE(Table2[[#This Row],[FCI_SNAP]:[FCI_FullTimeEmployment]])</f>
        <v>1.6666666666666667</v>
      </c>
      <c r="S32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2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Row],[IQ2_Average]])*(3*0.02)/12,IF(D375&lt;=1.5,"NA")))</f>
        <v>57.722384131653747</v>
      </c>
      <c r="U32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144.30596032913442</v>
      </c>
    </row>
    <row r="327" spans="1:21" x14ac:dyDescent="0.25">
      <c r="A327" t="str">
        <f>Table1422[[#This Row],[Community]]</f>
        <v xml:space="preserve">Tonsina  </v>
      </c>
      <c r="B327" t="s">
        <v>497</v>
      </c>
      <c r="C327" s="126" t="e">
        <f>Table1422[[#This Row],[IQ1_Average]]</f>
        <v>#DIV/0!</v>
      </c>
      <c r="D327" s="126" t="e">
        <f>Table1422[[#This Row],[IQ2_Average]]</f>
        <v>#DIV/0!</v>
      </c>
      <c r="E327" s="126" t="e">
        <f>Table1422[[#This Row],[IQ3_Average]]</f>
        <v>#DIV/0!</v>
      </c>
      <c r="F327" s="128">
        <f>Table1422[[#This Row],[SNAP_Average]]</f>
        <v>0</v>
      </c>
      <c r="G327" s="127">
        <f>Table1422[[#This Row],[Poverty_Average]]</f>
        <v>0</v>
      </c>
      <c r="H327" s="127">
        <f>Table1422[[#This Row],[Full Time Employment_Average]]</f>
        <v>0.89066666666666672</v>
      </c>
      <c r="I327">
        <f>'Update Information Here'!AL331</f>
        <v>0</v>
      </c>
      <c r="J327">
        <f t="shared" si="5"/>
        <v>0</v>
      </c>
      <c r="K327" s="131" t="e">
        <f>Table2[[#This Row],[Annual Fees]]/Table2[[#This Row],[IQ1_Average]]</f>
        <v>#DIV/0!</v>
      </c>
      <c r="L327" s="131" t="e">
        <f>Table2[[#This Row],[Annual Fees]]/Table2[[#This Row],[IQ2_Average]]</f>
        <v>#DIV/0!</v>
      </c>
      <c r="M327" s="131" t="e">
        <f>Table2[[#This Row],[Annual Fees]]/Table2[[#This Row],[IQ3_Average]]</f>
        <v>#DIV/0!</v>
      </c>
      <c r="N327" s="133" t="e">
        <f>AVERAGE(Table2[[#This Row],[RI_IQ1]:[RI_IQ3]])</f>
        <v>#DIV/0!</v>
      </c>
      <c r="O327">
        <f>IF(Table2[[#This Row],[SNAP_Average]]&gt;20%,1, IF(Table2[[#This Row],[SNAP_Average]]&lt;11%, 3, 2))</f>
        <v>3</v>
      </c>
      <c r="P327">
        <f>IF(Table2[[#This Row],[Poverty_Average]]&gt;20%,1, IF(Table2[[#This Row],[Poverty_Average]]&lt;10%, 3, 2))</f>
        <v>3</v>
      </c>
      <c r="Q327">
        <f>IF(Table2[[#This Row],[Full Time Employment_Average]]&lt;30%,1, IF(Table2[[#This Row],[Full Time Employment_Average]]&gt;50%, 3, 2))</f>
        <v>3</v>
      </c>
      <c r="R327" s="135">
        <f>AVERAGE(Table2[[#This Row],[FCI_SNAP]:[FCI_FullTimeEmployment]])</f>
        <v>3</v>
      </c>
      <c r="S327"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327"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Row],[IQ2_Average]])*(3*0.02)/12,IF(D376&lt;=1.5,"NA")))</f>
        <v>#DIV/0!</v>
      </c>
      <c r="U327"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28" spans="1:21" x14ac:dyDescent="0.25">
      <c r="A328" t="str">
        <f>Table1422[[#This Row],[Community]]</f>
        <v xml:space="preserve">Trapper Creek  </v>
      </c>
      <c r="C328" s="126">
        <f>Table1422[[#This Row],[IQ1_Average]]</f>
        <v>12813</v>
      </c>
      <c r="D328" s="126">
        <f>Table1422[[#This Row],[IQ2_Average]]</f>
        <v>24783.333333333332</v>
      </c>
      <c r="E328" s="126">
        <f>Table1422[[#This Row],[IQ3_Average]]</f>
        <v>46333.333333333336</v>
      </c>
      <c r="F328" s="128">
        <f>Table1422[[#This Row],[SNAP_Average]]</f>
        <v>6.0749999999999998E-2</v>
      </c>
      <c r="G328" s="127">
        <f>Table1422[[#This Row],[Poverty_Average]]</f>
        <v>0.21049999999999999</v>
      </c>
      <c r="H328" s="127">
        <f>Table1422[[#This Row],[Full Time Employment_Average]]</f>
        <v>0.34325</v>
      </c>
      <c r="I328">
        <f>'Update Information Here'!AL332</f>
        <v>50</v>
      </c>
      <c r="J328">
        <f t="shared" si="5"/>
        <v>600</v>
      </c>
      <c r="K328" s="131">
        <f>Table2[[#This Row],[Annual Fees]]/Table2[[#This Row],[IQ1_Average]]</f>
        <v>4.682744088035589E-2</v>
      </c>
      <c r="L328" s="131">
        <f>Table2[[#This Row],[Annual Fees]]/Table2[[#This Row],[IQ2_Average]]</f>
        <v>2.4209818426361805E-2</v>
      </c>
      <c r="M328" s="131">
        <f>Table2[[#This Row],[Annual Fees]]/Table2[[#This Row],[IQ3_Average]]</f>
        <v>1.2949640287769784E-2</v>
      </c>
      <c r="N328" s="133">
        <f>AVERAGE(Table2[[#This Row],[RI_IQ1]:[RI_IQ3]])</f>
        <v>2.7995633198162492E-2</v>
      </c>
      <c r="O328">
        <f>IF(Table2[[#This Row],[SNAP_Average]]&gt;20%,1, IF(Table2[[#This Row],[SNAP_Average]]&lt;11%, 3, 2))</f>
        <v>3</v>
      </c>
      <c r="P328">
        <f>IF(Table2[[#This Row],[Poverty_Average]]&gt;20%,1, IF(Table2[[#This Row],[Poverty_Average]]&lt;10%, 3, 2))</f>
        <v>1</v>
      </c>
      <c r="Q328">
        <f>IF(Table2[[#This Row],[Full Time Employment_Average]]&lt;30%,1, IF(Table2[[#This Row],[Full Time Employment_Average]]&gt;50%, 3, 2))</f>
        <v>2</v>
      </c>
      <c r="R328" s="135">
        <f>AVERAGE(Table2[[#This Row],[FCI_SNAP]:[FCI_FullTimeEmployment]])</f>
        <v>2</v>
      </c>
      <c r="S32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28"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Row],[IQ2_Average]])*(3*0.02)/12,IF(D377&lt;=1.5,"NA")))</f>
        <v>35.719856483390259</v>
      </c>
      <c r="U32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89.299641208475677</v>
      </c>
    </row>
    <row r="329" spans="1:21" x14ac:dyDescent="0.25">
      <c r="A329" t="str">
        <f>Table1422[[#This Row],[Community]]</f>
        <v xml:space="preserve">Tuluksak  </v>
      </c>
      <c r="C329" s="126">
        <f>Table1422[[#This Row],[IQ1_Average]]</f>
        <v>11044.25</v>
      </c>
      <c r="D329" s="126">
        <f>Table1422[[#This Row],[IQ2_Average]]</f>
        <v>22087.5</v>
      </c>
      <c r="E329" s="126">
        <f>Table1422[[#This Row],[IQ3_Average]]</f>
        <v>34343.75</v>
      </c>
      <c r="F329" s="128">
        <f>Table1422[[#This Row],[SNAP_Average]]</f>
        <v>0.59875</v>
      </c>
      <c r="G329" s="127">
        <f>Table1422[[#This Row],[Poverty_Average]]</f>
        <v>0.54425000000000001</v>
      </c>
      <c r="H329" s="127">
        <f>Table1422[[#This Row],[Full Time Employment_Average]]</f>
        <v>0.1595</v>
      </c>
      <c r="I329">
        <f>'Update Information Here'!AL333</f>
        <v>0</v>
      </c>
      <c r="J329">
        <f t="shared" si="5"/>
        <v>0</v>
      </c>
      <c r="K329" s="131">
        <f>Table2[[#This Row],[Annual Fees]]/Table2[[#This Row],[IQ1_Average]]</f>
        <v>0</v>
      </c>
      <c r="L329" s="131">
        <f>Table2[[#This Row],[Annual Fees]]/Table2[[#This Row],[IQ2_Average]]</f>
        <v>0</v>
      </c>
      <c r="M329" s="131">
        <f>Table2[[#This Row],[Annual Fees]]/Table2[[#This Row],[IQ3_Average]]</f>
        <v>0</v>
      </c>
      <c r="N329" s="133">
        <f>AVERAGE(Table2[[#This Row],[RI_IQ1]:[RI_IQ3]])</f>
        <v>0</v>
      </c>
      <c r="O329">
        <f>IF(Table2[[#This Row],[SNAP_Average]]&gt;20%,1, IF(Table2[[#This Row],[SNAP_Average]]&lt;11%, 3, 2))</f>
        <v>1</v>
      </c>
      <c r="P329">
        <f>IF(Table2[[#This Row],[Poverty_Average]]&gt;20%,1, IF(Table2[[#This Row],[Poverty_Average]]&lt;10%, 3, 2))</f>
        <v>1</v>
      </c>
      <c r="Q329">
        <f>IF(Table2[[#This Row],[Full Time Employment_Average]]&lt;30%,1, IF(Table2[[#This Row],[Full Time Employment_Average]]&gt;50%, 3, 2))</f>
        <v>1</v>
      </c>
      <c r="R329" s="135">
        <f>AVERAGE(Table2[[#This Row],[FCI_SNAP]:[FCI_FullTimeEmployment]])</f>
        <v>1</v>
      </c>
      <c r="S32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29"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Row],[IQ2_Average]])*(3*0.02)/12,IF(D378&lt;=1.5,"NA")))</f>
        <v>NA</v>
      </c>
      <c r="U32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30.31465834334816</v>
      </c>
    </row>
    <row r="330" spans="1:21" x14ac:dyDescent="0.25">
      <c r="A330" t="str">
        <f>Table1422[[#This Row],[Community]]</f>
        <v xml:space="preserve">Tuntutuliak  </v>
      </c>
      <c r="C330" s="126">
        <f>Table1422[[#This Row],[IQ1_Average]]</f>
        <v>14288.5</v>
      </c>
      <c r="D330" s="126">
        <f>Table1422[[#This Row],[IQ2_Average]]</f>
        <v>24190.5</v>
      </c>
      <c r="E330" s="126">
        <f>Table1422[[#This Row],[IQ3_Average]]</f>
        <v>36803.25</v>
      </c>
      <c r="F330" s="128">
        <f>Table1422[[#This Row],[SNAP_Average]]</f>
        <v>0.69624999999999992</v>
      </c>
      <c r="G330" s="127">
        <f>Table1422[[#This Row],[Poverty_Average]]</f>
        <v>0.45425000000000004</v>
      </c>
      <c r="H330" s="127">
        <f>Table1422[[#This Row],[Full Time Employment_Average]]</f>
        <v>8.4249999999999992E-2</v>
      </c>
      <c r="I330">
        <f>'Update Information Here'!AL334</f>
        <v>128.25</v>
      </c>
      <c r="J330">
        <f t="shared" si="5"/>
        <v>1539</v>
      </c>
      <c r="K330" s="131">
        <f>Table2[[#This Row],[Annual Fees]]/Table2[[#This Row],[IQ1_Average]]</f>
        <v>0.1077089967456346</v>
      </c>
      <c r="L330" s="131">
        <f>Table2[[#This Row],[Annual Fees]]/Table2[[#This Row],[IQ2_Average]]</f>
        <v>6.3620016122031373E-2</v>
      </c>
      <c r="M330" s="131">
        <f>Table2[[#This Row],[Annual Fees]]/Table2[[#This Row],[IQ3_Average]]</f>
        <v>4.1816959100079473E-2</v>
      </c>
      <c r="N330" s="133">
        <f>AVERAGE(Table2[[#This Row],[RI_IQ1]:[RI_IQ3]])</f>
        <v>7.104865732258181E-2</v>
      </c>
      <c r="O330">
        <f>IF(Table2[[#This Row],[SNAP_Average]]&gt;20%,1, IF(Table2[[#This Row],[SNAP_Average]]&lt;11%, 3, 2))</f>
        <v>1</v>
      </c>
      <c r="P330">
        <f>IF(Table2[[#This Row],[Poverty_Average]]&gt;20%,1, IF(Table2[[#This Row],[Poverty_Average]]&lt;10%, 3, 2))</f>
        <v>1</v>
      </c>
      <c r="Q330">
        <f>IF(Table2[[#This Row],[Full Time Employment_Average]]&lt;30%,1, IF(Table2[[#This Row],[Full Time Employment_Average]]&gt;50%, 3, 2))</f>
        <v>1</v>
      </c>
      <c r="R330" s="135">
        <f>AVERAGE(Table2[[#This Row],[FCI_SNAP]:[FCI_FullTimeEmployment]])</f>
        <v>1</v>
      </c>
      <c r="S33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330"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Row],[IQ2_Average]])*(3*0.02)/12,IF(D379&lt;=1.5,"NA")))</f>
        <v>NA</v>
      </c>
      <c r="U33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36.102019329572194</v>
      </c>
    </row>
    <row r="331" spans="1:21" x14ac:dyDescent="0.25">
      <c r="A331" t="str">
        <f>Table1422[[#This Row],[Community]]</f>
        <v xml:space="preserve">Tununak  </v>
      </c>
      <c r="C331" s="126">
        <f>Table1422[[#This Row],[IQ1_Average]]</f>
        <v>16137.5</v>
      </c>
      <c r="D331" s="126">
        <f>Table1422[[#This Row],[IQ2_Average]]</f>
        <v>28175</v>
      </c>
      <c r="E331" s="126">
        <f>Table1422[[#This Row],[IQ3_Average]]</f>
        <v>42291.75</v>
      </c>
      <c r="F331" s="128">
        <f>Table1422[[#This Row],[SNAP_Average]]</f>
        <v>0.57299999999999995</v>
      </c>
      <c r="G331" s="127">
        <f>Table1422[[#This Row],[Poverty_Average]]</f>
        <v>0.35524999999999995</v>
      </c>
      <c r="H331" s="127">
        <f>Table1422[[#This Row],[Full Time Employment_Average]]</f>
        <v>0.15433333333333335</v>
      </c>
      <c r="I331">
        <f>'Update Information Here'!AL335</f>
        <v>0</v>
      </c>
      <c r="J331">
        <f t="shared" si="5"/>
        <v>0</v>
      </c>
      <c r="K331" s="131">
        <f>Table2[[#This Row],[Annual Fees]]/Table2[[#This Row],[IQ1_Average]]</f>
        <v>0</v>
      </c>
      <c r="L331" s="131">
        <f>Table2[[#This Row],[Annual Fees]]/Table2[[#This Row],[IQ2_Average]]</f>
        <v>0</v>
      </c>
      <c r="M331" s="131">
        <f>Table2[[#This Row],[Annual Fees]]/Table2[[#This Row],[IQ3_Average]]</f>
        <v>0</v>
      </c>
      <c r="N331" s="133">
        <f>AVERAGE(Table2[[#This Row],[RI_IQ1]:[RI_IQ3]])</f>
        <v>0</v>
      </c>
      <c r="O331">
        <f>IF(Table2[[#This Row],[SNAP_Average]]&gt;20%,1, IF(Table2[[#This Row],[SNAP_Average]]&lt;11%, 3, 2))</f>
        <v>1</v>
      </c>
      <c r="P331">
        <f>IF(Table2[[#This Row],[Poverty_Average]]&gt;20%,1, IF(Table2[[#This Row],[Poverty_Average]]&lt;10%, 3, 2))</f>
        <v>1</v>
      </c>
      <c r="Q331">
        <f>IF(Table2[[#This Row],[Full Time Employment_Average]]&lt;30%,1, IF(Table2[[#This Row],[Full Time Employment_Average]]&gt;50%, 3, 2))</f>
        <v>1</v>
      </c>
      <c r="R331" s="135">
        <f>AVERAGE(Table2[[#This Row],[FCI_SNAP]:[FCI_FullTimeEmployment]])</f>
        <v>1</v>
      </c>
      <c r="S33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31"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Row],[IQ2_Average]])*(3*0.02)/12,IF(D380&lt;=1.5,"NA")))</f>
        <v>NA</v>
      </c>
      <c r="U33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41.286419248442336</v>
      </c>
    </row>
    <row r="332" spans="1:21" x14ac:dyDescent="0.25">
      <c r="A332" t="str">
        <f>Table1422[[#This Row],[Community]]</f>
        <v xml:space="preserve">Twin Hills  </v>
      </c>
      <c r="C332" s="126">
        <f>Table1422[[#This Row],[IQ1_Average]]</f>
        <v>18239.5</v>
      </c>
      <c r="D332" s="126">
        <f>Table1422[[#This Row],[IQ2_Average]]</f>
        <v>27500</v>
      </c>
      <c r="E332" s="126">
        <f>Table1422[[#This Row],[IQ3_Average]]</f>
        <v>39687.5</v>
      </c>
      <c r="F332" s="128">
        <f>Table1422[[#This Row],[SNAP_Average]]</f>
        <v>0.43924999999999997</v>
      </c>
      <c r="G332" s="127">
        <f>Table1422[[#This Row],[Poverty_Average]]</f>
        <v>0.30099999999999999</v>
      </c>
      <c r="H332" s="127">
        <f>Table1422[[#This Row],[Full Time Employment_Average]]</f>
        <v>0.376</v>
      </c>
      <c r="I332">
        <f>'Update Information Here'!AL336</f>
        <v>90</v>
      </c>
      <c r="J332">
        <f t="shared" si="5"/>
        <v>1080</v>
      </c>
      <c r="K332" s="131">
        <f>Table2[[#This Row],[Annual Fees]]/Table2[[#This Row],[IQ1_Average]]</f>
        <v>5.9212149455851314E-2</v>
      </c>
      <c r="L332" s="131">
        <f>Table2[[#This Row],[Annual Fees]]/Table2[[#This Row],[IQ2_Average]]</f>
        <v>3.9272727272727272E-2</v>
      </c>
      <c r="M332" s="131">
        <f>Table2[[#This Row],[Annual Fees]]/Table2[[#This Row],[IQ3_Average]]</f>
        <v>2.7212598425196851E-2</v>
      </c>
      <c r="N332" s="133">
        <f>AVERAGE(Table2[[#This Row],[RI_IQ1]:[RI_IQ3]])</f>
        <v>4.1899158384591816E-2</v>
      </c>
      <c r="O332">
        <f>IF(Table2[[#This Row],[SNAP_Average]]&gt;20%,1, IF(Table2[[#This Row],[SNAP_Average]]&lt;11%, 3, 2))</f>
        <v>1</v>
      </c>
      <c r="P332">
        <f>IF(Table2[[#This Row],[Poverty_Average]]&gt;20%,1, IF(Table2[[#This Row],[Poverty_Average]]&lt;10%, 3, 2))</f>
        <v>1</v>
      </c>
      <c r="Q332">
        <f>IF(Table2[[#This Row],[Full Time Employment_Average]]&lt;30%,1, IF(Table2[[#This Row],[Full Time Employment_Average]]&gt;50%, 3, 2))</f>
        <v>2</v>
      </c>
      <c r="R332" s="135">
        <f>AVERAGE(Table2[[#This Row],[FCI_SNAP]:[FCI_FullTimeEmployment]])</f>
        <v>1.3333333333333333</v>
      </c>
      <c r="S33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332"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Row],[IQ2_Average]])*(3*0.02)/12,IF(D381&lt;=1.5,"NA")))</f>
        <v>NA</v>
      </c>
      <c r="U33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42.960290120336651</v>
      </c>
    </row>
    <row r="333" spans="1:21" x14ac:dyDescent="0.25">
      <c r="A333" t="str">
        <f>Table1422[[#This Row],[Community]]</f>
        <v xml:space="preserve">Two Rivers  </v>
      </c>
      <c r="C333" s="126">
        <f>Table1422[[#This Row],[IQ1_Average]]</f>
        <v>25586.333333333332</v>
      </c>
      <c r="D333" s="126">
        <f>Table1422[[#This Row],[IQ2_Average]]</f>
        <v>41937</v>
      </c>
      <c r="E333" s="126">
        <f>Table1422[[#This Row],[IQ3_Average]]</f>
        <v>77065.75</v>
      </c>
      <c r="F333" s="128">
        <f>Table1422[[#This Row],[SNAP_Average]]</f>
        <v>0.11675000000000001</v>
      </c>
      <c r="G333" s="127">
        <f>Table1422[[#This Row],[Poverty_Average]]</f>
        <v>0.20949999999999999</v>
      </c>
      <c r="H333" s="127">
        <f>Table1422[[#This Row],[Full Time Employment_Average]]</f>
        <v>0.53174999999999994</v>
      </c>
      <c r="I333">
        <f>'Update Information Here'!AL337</f>
        <v>0</v>
      </c>
      <c r="J333">
        <f t="shared" si="5"/>
        <v>0</v>
      </c>
      <c r="K333" s="131">
        <f>Table2[[#This Row],[Annual Fees]]/Table2[[#This Row],[IQ1_Average]]</f>
        <v>0</v>
      </c>
      <c r="L333" s="131">
        <f>Table2[[#This Row],[Annual Fees]]/Table2[[#This Row],[IQ2_Average]]</f>
        <v>0</v>
      </c>
      <c r="M333" s="131">
        <f>Table2[[#This Row],[Annual Fees]]/Table2[[#This Row],[IQ3_Average]]</f>
        <v>0</v>
      </c>
      <c r="N333" s="133">
        <f>AVERAGE(Table2[[#This Row],[RI_IQ1]:[RI_IQ3]])</f>
        <v>0</v>
      </c>
      <c r="O333">
        <f>IF(Table2[[#This Row],[SNAP_Average]]&gt;20%,1, IF(Table2[[#This Row],[SNAP_Average]]&lt;11%, 3, 2))</f>
        <v>2</v>
      </c>
      <c r="P333">
        <f>IF(Table2[[#This Row],[Poverty_Average]]&gt;20%,1, IF(Table2[[#This Row],[Poverty_Average]]&lt;10%, 3, 2))</f>
        <v>1</v>
      </c>
      <c r="Q333">
        <f>IF(Table2[[#This Row],[Full Time Employment_Average]]&lt;30%,1, IF(Table2[[#This Row],[Full Time Employment_Average]]&gt;50%, 3, 2))</f>
        <v>3</v>
      </c>
      <c r="R333" s="135">
        <f>AVERAGE(Table2[[#This Row],[FCI_SNAP]:[FCI_FullTimeEmployment]])</f>
        <v>2</v>
      </c>
      <c r="S33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33"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Row],[IQ2_Average]])*(3*0.02)/12,IF(D382&lt;=1.5,"NA")))</f>
        <v>65.872169733700204</v>
      </c>
      <c r="U33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164.68042433425055</v>
      </c>
    </row>
    <row r="334" spans="1:21" x14ac:dyDescent="0.25">
      <c r="A334" t="str">
        <f>Table1422[[#This Row],[Community]]</f>
        <v xml:space="preserve">Tyonek  </v>
      </c>
      <c r="C334" s="126">
        <f>Table1422[[#This Row],[IQ1_Average]]</f>
        <v>7399</v>
      </c>
      <c r="D334" s="126">
        <f>Table1422[[#This Row],[IQ2_Average]]</f>
        <v>30581.25</v>
      </c>
      <c r="E334" s="126">
        <f>Table1422[[#This Row],[IQ3_Average]]</f>
        <v>49207</v>
      </c>
      <c r="F334" s="128">
        <f>Table1422[[#This Row],[SNAP_Average]]</f>
        <v>0.1855</v>
      </c>
      <c r="G334" s="127">
        <f>Table1422[[#This Row],[Poverty_Average]]</f>
        <v>0.27399999999999997</v>
      </c>
      <c r="H334" s="127">
        <f>Table1422[[#This Row],[Full Time Employment_Average]]</f>
        <v>0.316</v>
      </c>
      <c r="I334">
        <f>'Update Information Here'!AL338</f>
        <v>157</v>
      </c>
      <c r="J334">
        <f t="shared" si="5"/>
        <v>1884</v>
      </c>
      <c r="K334" s="131">
        <f>Table2[[#This Row],[Annual Fees]]/Table2[[#This Row],[IQ1_Average]]</f>
        <v>0.25462900391944859</v>
      </c>
      <c r="L334" s="131">
        <f>Table2[[#This Row],[Annual Fees]]/Table2[[#This Row],[IQ2_Average]]</f>
        <v>6.1606376456161863E-2</v>
      </c>
      <c r="M334" s="131">
        <f>Table2[[#This Row],[Annual Fees]]/Table2[[#This Row],[IQ3_Average]]</f>
        <v>3.8287235555916843E-2</v>
      </c>
      <c r="N334" s="133">
        <f>AVERAGE(Table2[[#This Row],[RI_IQ1]:[RI_IQ3]])</f>
        <v>0.1181742053105091</v>
      </c>
      <c r="O334">
        <f>IF(Table2[[#This Row],[SNAP_Average]]&gt;20%,1, IF(Table2[[#This Row],[SNAP_Average]]&lt;11%, 3, 2))</f>
        <v>2</v>
      </c>
      <c r="P334">
        <f>IF(Table2[[#This Row],[Poverty_Average]]&gt;20%,1, IF(Table2[[#This Row],[Poverty_Average]]&lt;10%, 3, 2))</f>
        <v>1</v>
      </c>
      <c r="Q334">
        <f>IF(Table2[[#This Row],[Full Time Employment_Average]]&lt;30%,1, IF(Table2[[#This Row],[Full Time Employment_Average]]&gt;50%, 3, 2))</f>
        <v>2</v>
      </c>
      <c r="R334" s="135">
        <f>AVERAGE(Table2[[#This Row],[FCI_SNAP]:[FCI_FullTimeEmployment]])</f>
        <v>1.6666666666666667</v>
      </c>
      <c r="S33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High Burden</v>
      </c>
      <c r="T33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Row],[IQ2_Average]])*(3*0.02)/12,IF(D383&lt;=1.5,"NA")))</f>
        <v>26.570942379087558</v>
      </c>
      <c r="U33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66.427355947718908</v>
      </c>
    </row>
    <row r="335" spans="1:21" x14ac:dyDescent="0.25">
      <c r="A335" t="str">
        <f>Table1422[[#This Row],[Community]]</f>
        <v xml:space="preserve">Ugashik  </v>
      </c>
      <c r="C335" s="126">
        <f>Table1422[[#This Row],[IQ1_Average]]</f>
        <v>26861</v>
      </c>
      <c r="D335" s="126">
        <f>Table1422[[#This Row],[IQ2_Average]]</f>
        <v>42712.5</v>
      </c>
      <c r="E335" s="126">
        <f>Table1422[[#This Row],[IQ3_Average]]</f>
        <v>50995</v>
      </c>
      <c r="F335" s="128">
        <f>Table1422[[#This Row],[SNAP_Average]]</f>
        <v>6.0499999999999998E-2</v>
      </c>
      <c r="G335" s="127">
        <f>Table1422[[#This Row],[Poverty_Average]]</f>
        <v>6.3250000000000001E-2</v>
      </c>
      <c r="H335" s="127">
        <f>Table1422[[#This Row],[Full Time Employment_Average]]</f>
        <v>0.33450000000000002</v>
      </c>
      <c r="I335">
        <f>'Update Information Here'!AL339</f>
        <v>0</v>
      </c>
      <c r="J335">
        <f t="shared" si="5"/>
        <v>0</v>
      </c>
      <c r="K335" s="131">
        <f>Table2[[#This Row],[Annual Fees]]/Table2[[#This Row],[IQ1_Average]]</f>
        <v>0</v>
      </c>
      <c r="L335" s="131">
        <f>Table2[[#This Row],[Annual Fees]]/Table2[[#This Row],[IQ2_Average]]</f>
        <v>0</v>
      </c>
      <c r="M335" s="131">
        <f>Table2[[#This Row],[Annual Fees]]/Table2[[#This Row],[IQ3_Average]]</f>
        <v>0</v>
      </c>
      <c r="N335" s="133">
        <f>AVERAGE(Table2[[#This Row],[RI_IQ1]:[RI_IQ3]])</f>
        <v>0</v>
      </c>
      <c r="O335">
        <f>IF(Table2[[#This Row],[SNAP_Average]]&gt;20%,1, IF(Table2[[#This Row],[SNAP_Average]]&lt;11%, 3, 2))</f>
        <v>3</v>
      </c>
      <c r="P335">
        <f>IF(Table2[[#This Row],[Poverty_Average]]&gt;20%,1, IF(Table2[[#This Row],[Poverty_Average]]&lt;10%, 3, 2))</f>
        <v>3</v>
      </c>
      <c r="Q335">
        <f>IF(Table2[[#This Row],[Full Time Employment_Average]]&lt;30%,1, IF(Table2[[#This Row],[Full Time Employment_Average]]&gt;50%, 3, 2))</f>
        <v>2</v>
      </c>
      <c r="R335" s="135">
        <f>AVERAGE(Table2[[#This Row],[FCI_SNAP]:[FCI_FullTimeEmployment]])</f>
        <v>2.6666666666666665</v>
      </c>
      <c r="S33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3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Row],[IQ2_Average]])*(3*0.02)/12,IF(D384&lt;=1.5,"NA")))</f>
        <v>155.7616646800607</v>
      </c>
      <c r="U33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249.21866348809706</v>
      </c>
    </row>
    <row r="336" spans="1:21" x14ac:dyDescent="0.25">
      <c r="A336" t="str">
        <f>Table1422[[#This Row],[Community]]</f>
        <v xml:space="preserve">Unalakleet </v>
      </c>
      <c r="C336" s="126">
        <f>Table1422[[#This Row],[IQ1_Average]]</f>
        <v>25983</v>
      </c>
      <c r="D336" s="126">
        <f>Table1422[[#This Row],[IQ2_Average]]</f>
        <v>42946.5</v>
      </c>
      <c r="E336" s="126">
        <f>Table1422[[#This Row],[IQ3_Average]]</f>
        <v>68457</v>
      </c>
      <c r="F336" s="128">
        <f>Table1422[[#This Row],[SNAP_Average]]</f>
        <v>0.15425</v>
      </c>
      <c r="G336" s="127">
        <f>Table1422[[#This Row],[Poverty_Average]]</f>
        <v>0.11075</v>
      </c>
      <c r="H336" s="127">
        <f>Table1422[[#This Row],[Full Time Employment_Average]]</f>
        <v>0.39249999999999996</v>
      </c>
      <c r="I336">
        <f>'Update Information Here'!AL340</f>
        <v>0</v>
      </c>
      <c r="J336">
        <f t="shared" si="5"/>
        <v>0</v>
      </c>
      <c r="K336" s="131">
        <f>Table2[[#This Row],[Annual Fees]]/Table2[[#This Row],[IQ1_Average]]</f>
        <v>0</v>
      </c>
      <c r="L336" s="131">
        <f>Table2[[#This Row],[Annual Fees]]/Table2[[#This Row],[IQ2_Average]]</f>
        <v>0</v>
      </c>
      <c r="M336" s="131">
        <f>Table2[[#This Row],[Annual Fees]]/Table2[[#This Row],[IQ3_Average]]</f>
        <v>0</v>
      </c>
      <c r="N336" s="133">
        <f>AVERAGE(Table2[[#This Row],[RI_IQ1]:[RI_IQ3]])</f>
        <v>0</v>
      </c>
      <c r="O336">
        <f>IF(Table2[[#This Row],[SNAP_Average]]&gt;20%,1, IF(Table2[[#This Row],[SNAP_Average]]&lt;11%, 3, 2))</f>
        <v>2</v>
      </c>
      <c r="P336">
        <f>IF(Table2[[#This Row],[Poverty_Average]]&gt;20%,1, IF(Table2[[#This Row],[Poverty_Average]]&lt;10%, 3, 2))</f>
        <v>2</v>
      </c>
      <c r="Q336">
        <f>IF(Table2[[#This Row],[Full Time Employment_Average]]&lt;30%,1, IF(Table2[[#This Row],[Full Time Employment_Average]]&gt;50%, 3, 2))</f>
        <v>2</v>
      </c>
      <c r="R336" s="135">
        <f>AVERAGE(Table2[[#This Row],[FCI_SNAP]:[FCI_FullTimeEmployment]])</f>
        <v>2</v>
      </c>
      <c r="S33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36"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Row],[IQ2_Average]])*(3*0.02)/12,IF(D385&lt;=1.5,"NA")))</f>
        <v>65.462850794594232</v>
      </c>
      <c r="U33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163.65712698648562</v>
      </c>
    </row>
    <row r="337" spans="1:21" x14ac:dyDescent="0.25">
      <c r="A337" t="str">
        <f>Table1422[[#This Row],[Community]]</f>
        <v xml:space="preserve">Unalaska </v>
      </c>
      <c r="B337" t="s">
        <v>497</v>
      </c>
      <c r="C337" s="126">
        <f>Table1422[[#This Row],[IQ1_Average]]</f>
        <v>41837.75</v>
      </c>
      <c r="D337" s="126">
        <f>Table1422[[#This Row],[IQ2_Average]]</f>
        <v>70535.25</v>
      </c>
      <c r="E337" s="126">
        <f>Table1422[[#This Row],[IQ3_Average]]</f>
        <v>98630.75</v>
      </c>
      <c r="F337" s="128">
        <f>Table1422[[#This Row],[SNAP_Average]]</f>
        <v>8.2000000000000003E-2</v>
      </c>
      <c r="G337" s="127">
        <f>Table1422[[#This Row],[Poverty_Average]]</f>
        <v>7.2749999999999995E-2</v>
      </c>
      <c r="H337" s="127">
        <f>Table1422[[#This Row],[Full Time Employment_Average]]</f>
        <v>0.69399999999999995</v>
      </c>
      <c r="I337">
        <f>'Update Information Here'!AL341</f>
        <v>0</v>
      </c>
      <c r="J337">
        <f t="shared" si="5"/>
        <v>0</v>
      </c>
      <c r="K337" s="131">
        <f>Table2[[#This Row],[Annual Fees]]/Table2[[#This Row],[IQ1_Average]]</f>
        <v>0</v>
      </c>
      <c r="L337" s="131">
        <f>Table2[[#This Row],[Annual Fees]]/Table2[[#This Row],[IQ2_Average]]</f>
        <v>0</v>
      </c>
      <c r="M337" s="131">
        <f>Table2[[#This Row],[Annual Fees]]/Table2[[#This Row],[IQ3_Average]]</f>
        <v>0</v>
      </c>
      <c r="N337" s="133">
        <f>AVERAGE(Table2[[#This Row],[RI_IQ1]:[RI_IQ3]])</f>
        <v>0</v>
      </c>
      <c r="O337">
        <f>IF(Table2[[#This Row],[SNAP_Average]]&gt;20%,1, IF(Table2[[#This Row],[SNAP_Average]]&lt;11%, 3, 2))</f>
        <v>3</v>
      </c>
      <c r="P337">
        <f>IF(Table2[[#This Row],[Poverty_Average]]&gt;20%,1, IF(Table2[[#This Row],[Poverty_Average]]&lt;10%, 3, 2))</f>
        <v>3</v>
      </c>
      <c r="Q337">
        <f>IF(Table2[[#This Row],[Full Time Employment_Average]]&lt;30%,1, IF(Table2[[#This Row],[Full Time Employment_Average]]&gt;50%, 3, 2))</f>
        <v>3</v>
      </c>
      <c r="R337" s="135">
        <f>AVERAGE(Table2[[#This Row],[FCI_SNAP]:[FCI_FullTimeEmployment]])</f>
        <v>3</v>
      </c>
      <c r="S337"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37"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Row],[IQ2_Average]])*(3*0.02)/12,IF(D386&lt;=1.5,"NA")))</f>
        <v>259.23932398988921</v>
      </c>
      <c r="U337"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414.78291838382262</v>
      </c>
    </row>
    <row r="338" spans="1:21" x14ac:dyDescent="0.25">
      <c r="A338" t="str">
        <f>Table1422[[#This Row],[Community]]</f>
        <v xml:space="preserve">Upper Kalskag </v>
      </c>
      <c r="C338" s="126">
        <f>Table1422[[#This Row],[IQ1_Average]]</f>
        <v>22312.5</v>
      </c>
      <c r="D338" s="126">
        <f>Table1422[[#This Row],[IQ2_Average]]</f>
        <v>43101</v>
      </c>
      <c r="E338" s="126">
        <f>Table1422[[#This Row],[IQ3_Average]]</f>
        <v>59015.75</v>
      </c>
      <c r="F338" s="128">
        <f>Table1422[[#This Row],[SNAP_Average]]</f>
        <v>0.38674999999999993</v>
      </c>
      <c r="G338" s="127">
        <f>Table1422[[#This Row],[Poverty_Average]]</f>
        <v>0.20750000000000002</v>
      </c>
      <c r="H338" s="127">
        <f>Table1422[[#This Row],[Full Time Employment_Average]]</f>
        <v>0.28875000000000001</v>
      </c>
      <c r="I338">
        <f>'Update Information Here'!AL342</f>
        <v>0</v>
      </c>
      <c r="J338">
        <f t="shared" si="5"/>
        <v>0</v>
      </c>
      <c r="K338" s="131">
        <f>Table2[[#This Row],[Annual Fees]]/Table2[[#This Row],[IQ1_Average]]</f>
        <v>0</v>
      </c>
      <c r="L338" s="131">
        <f>Table2[[#This Row],[Annual Fees]]/Table2[[#This Row],[IQ2_Average]]</f>
        <v>0</v>
      </c>
      <c r="M338" s="131">
        <f>Table2[[#This Row],[Annual Fees]]/Table2[[#This Row],[IQ3_Average]]</f>
        <v>0</v>
      </c>
      <c r="N338" s="133">
        <f>AVERAGE(Table2[[#This Row],[RI_IQ1]:[RI_IQ3]])</f>
        <v>0</v>
      </c>
      <c r="O338">
        <f>IF(Table2[[#This Row],[SNAP_Average]]&gt;20%,1, IF(Table2[[#This Row],[SNAP_Average]]&lt;11%, 3, 2))</f>
        <v>1</v>
      </c>
      <c r="P338">
        <f>IF(Table2[[#This Row],[Poverty_Average]]&gt;20%,1, IF(Table2[[#This Row],[Poverty_Average]]&lt;10%, 3, 2))</f>
        <v>1</v>
      </c>
      <c r="Q338">
        <f>IF(Table2[[#This Row],[Full Time Employment_Average]]&lt;30%,1, IF(Table2[[#This Row],[Full Time Employment_Average]]&gt;50%, 3, 2))</f>
        <v>1</v>
      </c>
      <c r="R338" s="135">
        <f>AVERAGE(Table2[[#This Row],[FCI_SNAP]:[FCI_FullTimeEmployment]])</f>
        <v>1</v>
      </c>
      <c r="S338"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38"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Row],[IQ2_Average]])*(3*0.02)/12,IF(D387&lt;=1.5,"NA")))</f>
        <v>NA</v>
      </c>
      <c r="U338"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58.848540599755211</v>
      </c>
    </row>
    <row r="339" spans="1:21" x14ac:dyDescent="0.25">
      <c r="A339" t="str">
        <f>Table1422[[#This Row],[Community]]</f>
        <v xml:space="preserve">Utqiagvik </v>
      </c>
      <c r="B339" t="s">
        <v>497</v>
      </c>
      <c r="C339" s="126">
        <f>Table1422[[#This Row],[IQ1_Average]]</f>
        <v>26592.75</v>
      </c>
      <c r="D339" s="126">
        <f>Table1422[[#This Row],[IQ2_Average]]</f>
        <v>55865.25</v>
      </c>
      <c r="E339" s="126">
        <f>Table1422[[#This Row],[IQ3_Average]]</f>
        <v>88844</v>
      </c>
      <c r="F339" s="128">
        <f>Table1422[[#This Row],[SNAP_Average]]</f>
        <v>0.25274999999999997</v>
      </c>
      <c r="G339" s="127">
        <f>Table1422[[#This Row],[Poverty_Average]]</f>
        <v>0.15225</v>
      </c>
      <c r="H339" s="127">
        <f>Table1422[[#This Row],[Full Time Employment_Average]]</f>
        <v>0.64600000000000002</v>
      </c>
      <c r="I339">
        <f>'Update Information Here'!AL343</f>
        <v>0</v>
      </c>
      <c r="J339">
        <f t="shared" si="5"/>
        <v>0</v>
      </c>
      <c r="K339" s="131">
        <f>Table2[[#This Row],[Annual Fees]]/Table2[[#This Row],[IQ1_Average]]</f>
        <v>0</v>
      </c>
      <c r="L339" s="131">
        <f>Table2[[#This Row],[Annual Fees]]/Table2[[#This Row],[IQ2_Average]]</f>
        <v>0</v>
      </c>
      <c r="M339" s="131">
        <f>Table2[[#This Row],[Annual Fees]]/Table2[[#This Row],[IQ3_Average]]</f>
        <v>0</v>
      </c>
      <c r="N339" s="133">
        <f>AVERAGE(Table2[[#This Row],[RI_IQ1]:[RI_IQ3]])</f>
        <v>0</v>
      </c>
      <c r="O339">
        <f>IF(Table2[[#This Row],[SNAP_Average]]&gt;20%,1, IF(Table2[[#This Row],[SNAP_Average]]&lt;11%, 3, 2))</f>
        <v>1</v>
      </c>
      <c r="P339">
        <f>IF(Table2[[#This Row],[Poverty_Average]]&gt;20%,1, IF(Table2[[#This Row],[Poverty_Average]]&lt;10%, 3, 2))</f>
        <v>2</v>
      </c>
      <c r="Q339">
        <f>IF(Table2[[#This Row],[Full Time Employment_Average]]&lt;30%,1, IF(Table2[[#This Row],[Full Time Employment_Average]]&gt;50%, 3, 2))</f>
        <v>3</v>
      </c>
      <c r="R339" s="135">
        <f>AVERAGE(Table2[[#This Row],[FCI_SNAP]:[FCI_FullTimeEmployment]])</f>
        <v>2</v>
      </c>
      <c r="S33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3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Row],[IQ2_Average]])*(3*0.02)/12,IF(D388&lt;=1.5,"NA")))</f>
        <v>74.894996906506336</v>
      </c>
      <c r="U33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187.23749226626589</v>
      </c>
    </row>
    <row r="340" spans="1:21" x14ac:dyDescent="0.25">
      <c r="A340" t="str">
        <f>Table1422[[#This Row],[Community]]</f>
        <v xml:space="preserve">Valdez </v>
      </c>
      <c r="C340" s="126">
        <f>Table1422[[#This Row],[IQ1_Average]]</f>
        <v>26871</v>
      </c>
      <c r="D340" s="126">
        <f>Table1422[[#This Row],[IQ2_Average]]</f>
        <v>71140.25</v>
      </c>
      <c r="E340" s="126">
        <f>Table1422[[#This Row],[IQ3_Average]]</f>
        <v>102232</v>
      </c>
      <c r="F340" s="128">
        <f>Table1422[[#This Row],[SNAP_Average]]</f>
        <v>2.9500000000000002E-2</v>
      </c>
      <c r="G340" s="127">
        <f>Table1422[[#This Row],[Poverty_Average]]</f>
        <v>9.8000000000000004E-2</v>
      </c>
      <c r="H340" s="127">
        <f>Table1422[[#This Row],[Full Time Employment_Average]]</f>
        <v>0.56124999999999992</v>
      </c>
      <c r="I340">
        <f>'Update Information Here'!AL344</f>
        <v>0</v>
      </c>
      <c r="J340">
        <f t="shared" si="5"/>
        <v>0</v>
      </c>
      <c r="K340" s="131">
        <f>Table2[[#This Row],[Annual Fees]]/Table2[[#This Row],[IQ1_Average]]</f>
        <v>0</v>
      </c>
      <c r="L340" s="131">
        <f>Table2[[#This Row],[Annual Fees]]/Table2[[#This Row],[IQ2_Average]]</f>
        <v>0</v>
      </c>
      <c r="M340" s="131">
        <f>Table2[[#This Row],[Annual Fees]]/Table2[[#This Row],[IQ3_Average]]</f>
        <v>0</v>
      </c>
      <c r="N340" s="133">
        <f>AVERAGE(Table2[[#This Row],[RI_IQ1]:[RI_IQ3]])</f>
        <v>0</v>
      </c>
      <c r="O340">
        <f>IF(Table2[[#This Row],[SNAP_Average]]&gt;20%,1, IF(Table2[[#This Row],[SNAP_Average]]&lt;11%, 3, 2))</f>
        <v>3</v>
      </c>
      <c r="P340">
        <f>IF(Table2[[#This Row],[Poverty_Average]]&gt;20%,1, IF(Table2[[#This Row],[Poverty_Average]]&lt;10%, 3, 2))</f>
        <v>3</v>
      </c>
      <c r="Q340">
        <f>IF(Table2[[#This Row],[Full Time Employment_Average]]&lt;30%,1, IF(Table2[[#This Row],[Full Time Employment_Average]]&gt;50%, 3, 2))</f>
        <v>3</v>
      </c>
      <c r="R340" s="135">
        <f>AVERAGE(Table2[[#This Row],[FCI_SNAP]:[FCI_FullTimeEmployment]])</f>
        <v>3</v>
      </c>
      <c r="S34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4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Row],[IQ2_Average]])*(3*0.02)/12,IF(D389&lt;=1.5,"NA")))</f>
        <v>204.739290797183</v>
      </c>
      <c r="U34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327.58286527549274</v>
      </c>
    </row>
    <row r="341" spans="1:21" x14ac:dyDescent="0.25">
      <c r="A341" t="str">
        <f>Table1422[[#This Row],[Community]]</f>
        <v xml:space="preserve">Venetie  </v>
      </c>
      <c r="C341" s="126">
        <f>Table1422[[#This Row],[IQ1_Average]]</f>
        <v>7580.25</v>
      </c>
      <c r="D341" s="126">
        <f>Table1422[[#This Row],[IQ2_Average]]</f>
        <v>22229</v>
      </c>
      <c r="E341" s="126">
        <f>Table1422[[#This Row],[IQ3_Average]]</f>
        <v>39802</v>
      </c>
      <c r="F341" s="128">
        <f>Table1422[[#This Row],[SNAP_Average]]</f>
        <v>0.59450000000000003</v>
      </c>
      <c r="G341" s="127">
        <f>Table1422[[#This Row],[Poverty_Average]]</f>
        <v>0.52249999999999996</v>
      </c>
      <c r="H341" s="127">
        <f>Table1422[[#This Row],[Full Time Employment_Average]]</f>
        <v>0.35933333333333334</v>
      </c>
      <c r="I341">
        <f>'Update Information Here'!AL345</f>
        <v>0</v>
      </c>
      <c r="J341">
        <f t="shared" si="5"/>
        <v>0</v>
      </c>
      <c r="K341" s="131">
        <f>Table2[[#This Row],[Annual Fees]]/Table2[[#This Row],[IQ1_Average]]</f>
        <v>0</v>
      </c>
      <c r="L341" s="131">
        <f>Table2[[#This Row],[Annual Fees]]/Table2[[#This Row],[IQ2_Average]]</f>
        <v>0</v>
      </c>
      <c r="M341" s="131">
        <f>Table2[[#This Row],[Annual Fees]]/Table2[[#This Row],[IQ3_Average]]</f>
        <v>0</v>
      </c>
      <c r="N341" s="133">
        <f>AVERAGE(Table2[[#This Row],[RI_IQ1]:[RI_IQ3]])</f>
        <v>0</v>
      </c>
      <c r="O341">
        <f>IF(Table2[[#This Row],[SNAP_Average]]&gt;20%,1, IF(Table2[[#This Row],[SNAP_Average]]&lt;11%, 3, 2))</f>
        <v>1</v>
      </c>
      <c r="P341">
        <f>IF(Table2[[#This Row],[Poverty_Average]]&gt;20%,1, IF(Table2[[#This Row],[Poverty_Average]]&lt;10%, 3, 2))</f>
        <v>1</v>
      </c>
      <c r="Q341">
        <f>IF(Table2[[#This Row],[Full Time Employment_Average]]&lt;30%,1, IF(Table2[[#This Row],[Full Time Employment_Average]]&gt;50%, 3, 2))</f>
        <v>2</v>
      </c>
      <c r="R341" s="135">
        <f>AVERAGE(Table2[[#This Row],[FCI_SNAP]:[FCI_FullTimeEmployment]])</f>
        <v>1.3333333333333333</v>
      </c>
      <c r="S341"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41"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Row],[IQ2_Average]])*(3*0.02)/12,IF(D390&lt;=1.5,"NA")))</f>
        <v>NA</v>
      </c>
      <c r="U341"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24.748503825126676</v>
      </c>
    </row>
    <row r="342" spans="1:21" x14ac:dyDescent="0.25">
      <c r="A342" t="str">
        <f>Table1422[[#This Row],[Community]]</f>
        <v xml:space="preserve">Wainwright </v>
      </c>
      <c r="C342" s="126">
        <f>Table1422[[#This Row],[IQ1_Average]]</f>
        <v>25012.5</v>
      </c>
      <c r="D342" s="126">
        <f>Table1422[[#This Row],[IQ2_Average]]</f>
        <v>49229.25</v>
      </c>
      <c r="E342" s="126">
        <f>Table1422[[#This Row],[IQ3_Average]]</f>
        <v>79750</v>
      </c>
      <c r="F342" s="128">
        <f>Table1422[[#This Row],[SNAP_Average]]</f>
        <v>0.156</v>
      </c>
      <c r="G342" s="127">
        <f>Table1422[[#This Row],[Poverty_Average]]</f>
        <v>0.1905</v>
      </c>
      <c r="H342" s="127">
        <f>Table1422[[#This Row],[Full Time Employment_Average]]</f>
        <v>0.43900000000000006</v>
      </c>
      <c r="I342">
        <f>'Update Information Here'!AL346</f>
        <v>105</v>
      </c>
      <c r="J342">
        <f t="shared" si="5"/>
        <v>1260</v>
      </c>
      <c r="K342" s="131">
        <f>Table2[[#This Row],[Annual Fees]]/Table2[[#This Row],[IQ1_Average]]</f>
        <v>5.0374812593703147E-2</v>
      </c>
      <c r="L342" s="131">
        <f>Table2[[#This Row],[Annual Fees]]/Table2[[#This Row],[IQ2_Average]]</f>
        <v>2.5594539831502613E-2</v>
      </c>
      <c r="M342" s="131">
        <f>Table2[[#This Row],[Annual Fees]]/Table2[[#This Row],[IQ3_Average]]</f>
        <v>1.5799373040752351E-2</v>
      </c>
      <c r="N342" s="133">
        <f>AVERAGE(Table2[[#This Row],[RI_IQ1]:[RI_IQ3]])</f>
        <v>3.0589575155319373E-2</v>
      </c>
      <c r="O342">
        <f>IF(Table2[[#This Row],[SNAP_Average]]&gt;20%,1, IF(Table2[[#This Row],[SNAP_Average]]&lt;11%, 3, 2))</f>
        <v>2</v>
      </c>
      <c r="P342">
        <f>IF(Table2[[#This Row],[Poverty_Average]]&gt;20%,1, IF(Table2[[#This Row],[Poverty_Average]]&lt;10%, 3, 2))</f>
        <v>2</v>
      </c>
      <c r="Q342">
        <f>IF(Table2[[#This Row],[Full Time Employment_Average]]&lt;30%,1, IF(Table2[[#This Row],[Full Time Employment_Average]]&gt;50%, 3, 2))</f>
        <v>2</v>
      </c>
      <c r="R342" s="135">
        <f>AVERAGE(Table2[[#This Row],[FCI_SNAP]:[FCI_FullTimeEmployment]])</f>
        <v>2</v>
      </c>
      <c r="S342"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42"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Row],[IQ2_Average]])*(3*0.02)/12,IF(D391&lt;=1.5,"NA")))</f>
        <v>68.650839030525759</v>
      </c>
      <c r="U342"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171.62709757631441</v>
      </c>
    </row>
    <row r="343" spans="1:21" x14ac:dyDescent="0.25">
      <c r="A343" t="str">
        <f>Table1422[[#This Row],[Community]]</f>
        <v xml:space="preserve">Wales </v>
      </c>
      <c r="C343" s="126">
        <f>Table1422[[#This Row],[IQ1_Average]]</f>
        <v>13931.25</v>
      </c>
      <c r="D343" s="126">
        <f>Table1422[[#This Row],[IQ2_Average]]</f>
        <v>24156.25</v>
      </c>
      <c r="E343" s="126">
        <f>Table1422[[#This Row],[IQ3_Average]]</f>
        <v>39468.75</v>
      </c>
      <c r="F343" s="128">
        <f>Table1422[[#This Row],[SNAP_Average]]</f>
        <v>0.497</v>
      </c>
      <c r="G343" s="127">
        <f>Table1422[[#This Row],[Poverty_Average]]</f>
        <v>0.32400000000000001</v>
      </c>
      <c r="H343" s="127">
        <f>Table1422[[#This Row],[Full Time Employment_Average]]</f>
        <v>0.23899999999999999</v>
      </c>
      <c r="I343">
        <f>'Update Information Here'!AL347</f>
        <v>0</v>
      </c>
      <c r="J343">
        <f t="shared" si="5"/>
        <v>0</v>
      </c>
      <c r="K343" s="131">
        <f>Table2[[#This Row],[Annual Fees]]/Table2[[#This Row],[IQ1_Average]]</f>
        <v>0</v>
      </c>
      <c r="L343" s="131">
        <f>Table2[[#This Row],[Annual Fees]]/Table2[[#This Row],[IQ2_Average]]</f>
        <v>0</v>
      </c>
      <c r="M343" s="131">
        <f>Table2[[#This Row],[Annual Fees]]/Table2[[#This Row],[IQ3_Average]]</f>
        <v>0</v>
      </c>
      <c r="N343" s="133">
        <f>AVERAGE(Table2[[#This Row],[RI_IQ1]:[RI_IQ3]])</f>
        <v>0</v>
      </c>
      <c r="O343">
        <f>IF(Table2[[#This Row],[SNAP_Average]]&gt;20%,1, IF(Table2[[#This Row],[SNAP_Average]]&lt;11%, 3, 2))</f>
        <v>1</v>
      </c>
      <c r="P343">
        <f>IF(Table2[[#This Row],[Poverty_Average]]&gt;20%,1, IF(Table2[[#This Row],[Poverty_Average]]&lt;10%, 3, 2))</f>
        <v>1</v>
      </c>
      <c r="Q343">
        <f>IF(Table2[[#This Row],[Full Time Employment_Average]]&lt;30%,1, IF(Table2[[#This Row],[Full Time Employment_Average]]&gt;50%, 3, 2))</f>
        <v>1</v>
      </c>
      <c r="R343" s="135">
        <f>AVERAGE(Table2[[#This Row],[FCI_SNAP]:[FCI_FullTimeEmployment]])</f>
        <v>1</v>
      </c>
      <c r="S343"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43"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Row],[IQ2_Average]])*(3*0.02)/12,IF(D392&lt;=1.5,"NA")))</f>
        <v>NA</v>
      </c>
      <c r="U343"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36.097246016450136</v>
      </c>
    </row>
    <row r="344" spans="1:21" x14ac:dyDescent="0.25">
      <c r="A344" t="str">
        <f>Table1422[[#This Row],[Community]]</f>
        <v xml:space="preserve">Wasilla </v>
      </c>
      <c r="C344" s="126">
        <f>Table1422[[#This Row],[IQ1_Average]]</f>
        <v>22663.5</v>
      </c>
      <c r="D344" s="126">
        <f>Table1422[[#This Row],[IQ2_Average]]</f>
        <v>45358.5</v>
      </c>
      <c r="E344" s="126">
        <f>Table1422[[#This Row],[IQ3_Average]]</f>
        <v>75851.75</v>
      </c>
      <c r="F344" s="128">
        <f>Table1422[[#This Row],[SNAP_Average]]</f>
        <v>0.193</v>
      </c>
      <c r="G344" s="127">
        <f>Table1422[[#This Row],[Poverty_Average]]</f>
        <v>0.12975</v>
      </c>
      <c r="H344" s="127">
        <f>Table1422[[#This Row],[Full Time Employment_Average]]</f>
        <v>0.40925</v>
      </c>
      <c r="I344">
        <f>'Update Information Here'!AL348</f>
        <v>0</v>
      </c>
      <c r="J344">
        <f t="shared" si="5"/>
        <v>0</v>
      </c>
      <c r="K344" s="131">
        <f>Table2[[#This Row],[Annual Fees]]/Table2[[#This Row],[IQ1_Average]]</f>
        <v>0</v>
      </c>
      <c r="L344" s="131">
        <f>Table2[[#This Row],[Annual Fees]]/Table2[[#This Row],[IQ2_Average]]</f>
        <v>0</v>
      </c>
      <c r="M344" s="131">
        <f>Table2[[#This Row],[Annual Fees]]/Table2[[#This Row],[IQ3_Average]]</f>
        <v>0</v>
      </c>
      <c r="N344" s="133">
        <f>AVERAGE(Table2[[#This Row],[RI_IQ1]:[RI_IQ3]])</f>
        <v>0</v>
      </c>
      <c r="O344">
        <f>IF(Table2[[#This Row],[SNAP_Average]]&gt;20%,1, IF(Table2[[#This Row],[SNAP_Average]]&lt;11%, 3, 2))</f>
        <v>2</v>
      </c>
      <c r="P344">
        <f>IF(Table2[[#This Row],[Poverty_Average]]&gt;20%,1, IF(Table2[[#This Row],[Poverty_Average]]&lt;10%, 3, 2))</f>
        <v>2</v>
      </c>
      <c r="Q344">
        <f>IF(Table2[[#This Row],[Full Time Employment_Average]]&lt;30%,1, IF(Table2[[#This Row],[Full Time Employment_Average]]&gt;50%, 3, 2))</f>
        <v>2</v>
      </c>
      <c r="R344" s="135">
        <f>AVERAGE(Table2[[#This Row],[FCI_SNAP]:[FCI_FullTimeEmployment]])</f>
        <v>2</v>
      </c>
      <c r="S344"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44"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Row],[IQ2_Average]])*(3*0.02)/12,IF(D393&lt;=1.5,"NA")))</f>
        <v>63.00879023129783</v>
      </c>
      <c r="U344"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157.52197557824459</v>
      </c>
    </row>
    <row r="345" spans="1:21" x14ac:dyDescent="0.25">
      <c r="A345" t="str">
        <f>Table1422[[#This Row],[Community]]</f>
        <v xml:space="preserve">Whale Pass </v>
      </c>
      <c r="C345" s="126">
        <f>Table1422[[#This Row],[IQ1_Average]]</f>
        <v>29000</v>
      </c>
      <c r="D345" s="126">
        <f>Table1422[[#This Row],[IQ2_Average]]</f>
        <v>40462</v>
      </c>
      <c r="E345" s="126">
        <f>Table1422[[#This Row],[IQ3_Average]]</f>
        <v>41846</v>
      </c>
      <c r="F345" s="128">
        <f>Table1422[[#This Row],[SNAP_Average]]</f>
        <v>0</v>
      </c>
      <c r="G345" s="127">
        <f>Table1422[[#This Row],[Poverty_Average]]</f>
        <v>0</v>
      </c>
      <c r="H345" s="127">
        <f>Table1422[[#This Row],[Full Time Employment_Average]]</f>
        <v>0.51266666666666671</v>
      </c>
      <c r="I345">
        <f>'Update Information Here'!AL349</f>
        <v>0</v>
      </c>
      <c r="J345">
        <f t="shared" si="5"/>
        <v>0</v>
      </c>
      <c r="K345" s="131">
        <f>Table2[[#This Row],[Annual Fees]]/Table2[[#This Row],[IQ1_Average]]</f>
        <v>0</v>
      </c>
      <c r="L345" s="131">
        <f>Table2[[#This Row],[Annual Fees]]/Table2[[#This Row],[IQ2_Average]]</f>
        <v>0</v>
      </c>
      <c r="M345" s="131">
        <f>Table2[[#This Row],[Annual Fees]]/Table2[[#This Row],[IQ3_Average]]</f>
        <v>0</v>
      </c>
      <c r="N345" s="133">
        <f>AVERAGE(Table2[[#This Row],[RI_IQ1]:[RI_IQ3]])</f>
        <v>0</v>
      </c>
      <c r="O345">
        <f>IF(Table2[[#This Row],[SNAP_Average]]&gt;20%,1, IF(Table2[[#This Row],[SNAP_Average]]&lt;11%, 3, 2))</f>
        <v>3</v>
      </c>
      <c r="P345">
        <f>IF(Table2[[#This Row],[Poverty_Average]]&gt;20%,1, IF(Table2[[#This Row],[Poverty_Average]]&lt;10%, 3, 2))</f>
        <v>3</v>
      </c>
      <c r="Q345">
        <f>IF(Table2[[#This Row],[Full Time Employment_Average]]&lt;30%,1, IF(Table2[[#This Row],[Full Time Employment_Average]]&gt;50%, 3, 2))</f>
        <v>3</v>
      </c>
      <c r="R345" s="135">
        <f>AVERAGE(Table2[[#This Row],[FCI_SNAP]:[FCI_FullTimeEmployment]])</f>
        <v>3</v>
      </c>
      <c r="S345"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45"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Row],[IQ2_Average]])*(3*0.02)/12,IF(D394&lt;=1.5,"NA")))</f>
        <v>150.4312220185071</v>
      </c>
      <c r="U345"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240.68995522961131</v>
      </c>
    </row>
    <row r="346" spans="1:21" x14ac:dyDescent="0.25">
      <c r="A346" t="str">
        <f>Table1422[[#This Row],[Community]]</f>
        <v xml:space="preserve">White Mountain </v>
      </c>
      <c r="C346" s="126">
        <f>Table1422[[#This Row],[IQ1_Average]]</f>
        <v>14500</v>
      </c>
      <c r="D346" s="126">
        <f>Table1422[[#This Row],[IQ2_Average]]</f>
        <v>28486.5</v>
      </c>
      <c r="E346" s="126">
        <f>Table1422[[#This Row],[IQ3_Average]]</f>
        <v>49970.25</v>
      </c>
      <c r="F346" s="128">
        <f>Table1422[[#This Row],[SNAP_Average]]</f>
        <v>0.42849999999999999</v>
      </c>
      <c r="G346" s="127">
        <f>Table1422[[#This Row],[Poverty_Average]]</f>
        <v>0.26524999999999999</v>
      </c>
      <c r="H346" s="127">
        <f>Table1422[[#This Row],[Full Time Employment_Average]]</f>
        <v>0.43800000000000006</v>
      </c>
      <c r="I346">
        <f>'Update Information Here'!AL350</f>
        <v>0</v>
      </c>
      <c r="J346">
        <f t="shared" si="5"/>
        <v>0</v>
      </c>
      <c r="K346" s="131">
        <f>Table2[[#This Row],[Annual Fees]]/Table2[[#This Row],[IQ1_Average]]</f>
        <v>0</v>
      </c>
      <c r="L346" s="131">
        <f>Table2[[#This Row],[Annual Fees]]/Table2[[#This Row],[IQ2_Average]]</f>
        <v>0</v>
      </c>
      <c r="M346" s="131">
        <f>Table2[[#This Row],[Annual Fees]]/Table2[[#This Row],[IQ3_Average]]</f>
        <v>0</v>
      </c>
      <c r="N346" s="133">
        <f>AVERAGE(Table2[[#This Row],[RI_IQ1]:[RI_IQ3]])</f>
        <v>0</v>
      </c>
      <c r="O346">
        <f>IF(Table2[[#This Row],[SNAP_Average]]&gt;20%,1, IF(Table2[[#This Row],[SNAP_Average]]&lt;11%, 3, 2))</f>
        <v>1</v>
      </c>
      <c r="P346">
        <f>IF(Table2[[#This Row],[Poverty_Average]]&gt;20%,1, IF(Table2[[#This Row],[Poverty_Average]]&lt;10%, 3, 2))</f>
        <v>1</v>
      </c>
      <c r="Q346">
        <f>IF(Table2[[#This Row],[Full Time Employment_Average]]&lt;30%,1, IF(Table2[[#This Row],[Full Time Employment_Average]]&gt;50%, 3, 2))</f>
        <v>2</v>
      </c>
      <c r="R346" s="135">
        <f>AVERAGE(Table2[[#This Row],[FCI_SNAP]:[FCI_FullTimeEmployment]])</f>
        <v>1.3333333333333333</v>
      </c>
      <c r="S346"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Medium Burden</v>
      </c>
      <c r="T346" s="138" t="str">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Row],[IQ2_Average]])*(3*0.02)/12,IF(D395&lt;=1.5,"NA")))</f>
        <v>NA</v>
      </c>
      <c r="U346"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40.296007378247054</v>
      </c>
    </row>
    <row r="347" spans="1:21" x14ac:dyDescent="0.25">
      <c r="A347" t="str">
        <f>Table1422[[#This Row],[Community]]</f>
        <v xml:space="preserve">Whitestone  </v>
      </c>
      <c r="C347" s="126" t="e">
        <f>Table1422[[#This Row],[IQ1_Average]]</f>
        <v>#DIV/0!</v>
      </c>
      <c r="D347" s="126" t="e">
        <f>Table1422[[#This Row],[IQ2_Average]]</f>
        <v>#DIV/0!</v>
      </c>
      <c r="E347" s="126" t="e">
        <f>Table1422[[#This Row],[IQ3_Average]]</f>
        <v>#DIV/0!</v>
      </c>
      <c r="F347" s="128">
        <f>Table1422[[#This Row],[SNAP_Average]]</f>
        <v>0</v>
      </c>
      <c r="G347" s="127">
        <f>Table1422[[#This Row],[Poverty_Average]]</f>
        <v>0</v>
      </c>
      <c r="H347" s="127">
        <f>Table1422[[#This Row],[Full Time Employment_Average]]</f>
        <v>0.78766666666666663</v>
      </c>
      <c r="I347">
        <f>'Update Information Here'!AL351</f>
        <v>0</v>
      </c>
      <c r="J347">
        <f t="shared" si="5"/>
        <v>0</v>
      </c>
      <c r="K347" s="131" t="e">
        <f>Table2[[#This Row],[Annual Fees]]/Table2[[#This Row],[IQ1_Average]]</f>
        <v>#DIV/0!</v>
      </c>
      <c r="L347" s="131" t="e">
        <f>Table2[[#This Row],[Annual Fees]]/Table2[[#This Row],[IQ2_Average]]</f>
        <v>#DIV/0!</v>
      </c>
      <c r="M347" s="131" t="e">
        <f>Table2[[#This Row],[Annual Fees]]/Table2[[#This Row],[IQ3_Average]]</f>
        <v>#DIV/0!</v>
      </c>
      <c r="N347" s="133" t="e">
        <f>AVERAGE(Table2[[#This Row],[RI_IQ1]:[RI_IQ3]])</f>
        <v>#DIV/0!</v>
      </c>
      <c r="O347">
        <f>IF(Table2[[#This Row],[SNAP_Average]]&gt;20%,1, IF(Table2[[#This Row],[SNAP_Average]]&lt;11%, 3, 2))</f>
        <v>3</v>
      </c>
      <c r="P347">
        <f>IF(Table2[[#This Row],[Poverty_Average]]&gt;20%,1, IF(Table2[[#This Row],[Poverty_Average]]&lt;10%, 3, 2))</f>
        <v>3</v>
      </c>
      <c r="Q347">
        <f>IF(Table2[[#This Row],[Full Time Employment_Average]]&lt;30%,1, IF(Table2[[#This Row],[Full Time Employment_Average]]&gt;50%, 3, 2))</f>
        <v>3</v>
      </c>
      <c r="R347" s="135">
        <f>AVERAGE(Table2[[#This Row],[FCI_SNAP]:[FCI_FullTimeEmployment]])</f>
        <v>3</v>
      </c>
      <c r="S347"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347"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Row],[IQ2_Average]])*(3*0.02)/12,IF(D396&lt;=1.5,"NA")))</f>
        <v>#DIV/0!</v>
      </c>
      <c r="U347"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48" spans="1:21" x14ac:dyDescent="0.25">
      <c r="A348" t="str">
        <f>Table1422[[#This Row],[Community]]</f>
        <v xml:space="preserve">Whitestone Logging Camp  </v>
      </c>
      <c r="C348" s="126" t="e">
        <f>Table1422[[#This Row],[IQ1_Average]]</f>
        <v>#DIV/0!</v>
      </c>
      <c r="D348" s="126" t="e">
        <f>Table1422[[#This Row],[IQ2_Average]]</f>
        <v>#DIV/0!</v>
      </c>
      <c r="E348" s="126" t="e">
        <f>Table1422[[#This Row],[IQ3_Average]]</f>
        <v>#DIV/0!</v>
      </c>
      <c r="F348" s="128" t="e">
        <f>Table1422[[#This Row],[SNAP_Average]]</f>
        <v>#DIV/0!</v>
      </c>
      <c r="G348" s="127" t="e">
        <f>Table1422[[#This Row],[Poverty_Average]]</f>
        <v>#DIV/0!</v>
      </c>
      <c r="H348" s="127">
        <f>Table1422[[#This Row],[Full Time Employment_Average]]</f>
        <v>0.66799999999999993</v>
      </c>
      <c r="I348">
        <f>'Update Information Here'!AL352</f>
        <v>0</v>
      </c>
      <c r="J348">
        <f t="shared" si="5"/>
        <v>0</v>
      </c>
      <c r="K348" s="131" t="e">
        <f>Table2[[#This Row],[Annual Fees]]/Table2[[#This Row],[IQ1_Average]]</f>
        <v>#DIV/0!</v>
      </c>
      <c r="L348" s="131" t="e">
        <f>Table2[[#This Row],[Annual Fees]]/Table2[[#This Row],[IQ2_Average]]</f>
        <v>#DIV/0!</v>
      </c>
      <c r="M348" s="131" t="e">
        <f>Table2[[#This Row],[Annual Fees]]/Table2[[#This Row],[IQ3_Average]]</f>
        <v>#DIV/0!</v>
      </c>
      <c r="N348" s="133" t="e">
        <f>AVERAGE(Table2[[#This Row],[RI_IQ1]:[RI_IQ3]])</f>
        <v>#DIV/0!</v>
      </c>
      <c r="O348" t="e">
        <f>IF(Table2[[#This Row],[SNAP_Average]]&gt;20%,1, IF(Table2[[#This Row],[SNAP_Average]]&lt;11%, 3, 2))</f>
        <v>#DIV/0!</v>
      </c>
      <c r="P348" t="e">
        <f>IF(Table2[[#This Row],[Poverty_Average]]&gt;20%,1, IF(Table2[[#This Row],[Poverty_Average]]&lt;10%, 3, 2))</f>
        <v>#DIV/0!</v>
      </c>
      <c r="Q348">
        <f>IF(Table2[[#This Row],[Full Time Employment_Average]]&lt;30%,1, IF(Table2[[#This Row],[Full Time Employment_Average]]&gt;50%, 3, 2))</f>
        <v>3</v>
      </c>
      <c r="R348" s="135" t="e">
        <f>AVERAGE(Table2[[#This Row],[FCI_SNAP]:[FCI_FullTimeEmployment]])</f>
        <v>#DIV/0!</v>
      </c>
      <c r="S348"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348" s="138"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Row],[IQ2_Average]])*(3*0.02)/12,IF(D397&lt;=1.5,"NA")))</f>
        <v>#DIV/0!</v>
      </c>
      <c r="U348"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row r="349" spans="1:21" x14ac:dyDescent="0.25">
      <c r="A349" t="str">
        <f>Table1422[[#This Row],[Community]]</f>
        <v xml:space="preserve">Whittier </v>
      </c>
      <c r="C349" s="126">
        <f>Table1422[[#This Row],[IQ1_Average]]</f>
        <v>23573</v>
      </c>
      <c r="D349" s="126">
        <f>Table1422[[#This Row],[IQ2_Average]]</f>
        <v>44195.5</v>
      </c>
      <c r="E349" s="126">
        <f>Table1422[[#This Row],[IQ3_Average]]</f>
        <v>65960.25</v>
      </c>
      <c r="F349" s="128">
        <f>Table1422[[#This Row],[SNAP_Average]]</f>
        <v>0.17800000000000002</v>
      </c>
      <c r="G349" s="127">
        <f>Table1422[[#This Row],[Poverty_Average]]</f>
        <v>8.4500000000000006E-2</v>
      </c>
      <c r="H349" s="127">
        <f>Table1422[[#This Row],[Full Time Employment_Average]]</f>
        <v>0.54799999999999993</v>
      </c>
      <c r="I349">
        <f>'Update Information Here'!AL353</f>
        <v>0</v>
      </c>
      <c r="J349">
        <f t="shared" si="5"/>
        <v>0</v>
      </c>
      <c r="K349" s="131">
        <f>Table2[[#This Row],[Annual Fees]]/Table2[[#This Row],[IQ1_Average]]</f>
        <v>0</v>
      </c>
      <c r="L349" s="131">
        <f>Table2[[#This Row],[Annual Fees]]/Table2[[#This Row],[IQ2_Average]]</f>
        <v>0</v>
      </c>
      <c r="M349" s="131">
        <f>Table2[[#This Row],[Annual Fees]]/Table2[[#This Row],[IQ3_Average]]</f>
        <v>0</v>
      </c>
      <c r="N349" s="133">
        <f>AVERAGE(Table2[[#This Row],[RI_IQ1]:[RI_IQ3]])</f>
        <v>0</v>
      </c>
      <c r="O349">
        <f>IF(Table2[[#This Row],[SNAP_Average]]&gt;20%,1, IF(Table2[[#This Row],[SNAP_Average]]&lt;11%, 3, 2))</f>
        <v>2</v>
      </c>
      <c r="P349">
        <f>IF(Table2[[#This Row],[Poverty_Average]]&gt;20%,1, IF(Table2[[#This Row],[Poverty_Average]]&lt;10%, 3, 2))</f>
        <v>3</v>
      </c>
      <c r="Q349">
        <f>IF(Table2[[#This Row],[Full Time Employment_Average]]&lt;30%,1, IF(Table2[[#This Row],[Full Time Employment_Average]]&gt;50%, 3, 2))</f>
        <v>3</v>
      </c>
      <c r="R349" s="135">
        <f>AVERAGE(Table2[[#This Row],[FCI_SNAP]:[FCI_FullTimeEmployment]])</f>
        <v>2.6666666666666665</v>
      </c>
      <c r="S349"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49"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Row],[IQ2_Average]])*(3*0.02)/12,IF(D398&lt;=1.5,"NA")))</f>
        <v>155.84325234241922</v>
      </c>
      <c r="U349"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249.34920374787069</v>
      </c>
    </row>
    <row r="350" spans="1:21" x14ac:dyDescent="0.25">
      <c r="A350" t="str">
        <f>Table1422[[#This Row],[Community]]</f>
        <v xml:space="preserve">Willow  </v>
      </c>
      <c r="C350" s="126">
        <f>Table1422[[#This Row],[IQ1_Average]]</f>
        <v>25959.5</v>
      </c>
      <c r="D350" s="126">
        <f>Table1422[[#This Row],[IQ2_Average]]</f>
        <v>43563.5</v>
      </c>
      <c r="E350" s="126">
        <f>Table1422[[#This Row],[IQ3_Average]]</f>
        <v>65448.5</v>
      </c>
      <c r="F350" s="128">
        <f>Table1422[[#This Row],[SNAP_Average]]</f>
        <v>0.124</v>
      </c>
      <c r="G350" s="127">
        <f>Table1422[[#This Row],[Poverty_Average]]</f>
        <v>0.13025</v>
      </c>
      <c r="H350" s="127">
        <f>Table1422[[#This Row],[Full Time Employment_Average]]</f>
        <v>0.48849999999999999</v>
      </c>
      <c r="I350">
        <f>'Update Information Here'!AL354</f>
        <v>0</v>
      </c>
      <c r="J350">
        <f t="shared" si="5"/>
        <v>0</v>
      </c>
      <c r="K350" s="131">
        <f>Table2[[#This Row],[Annual Fees]]/Table2[[#This Row],[IQ1_Average]]</f>
        <v>0</v>
      </c>
      <c r="L350" s="131">
        <f>Table2[[#This Row],[Annual Fees]]/Table2[[#This Row],[IQ2_Average]]</f>
        <v>0</v>
      </c>
      <c r="M350" s="131">
        <f>Table2[[#This Row],[Annual Fees]]/Table2[[#This Row],[IQ3_Average]]</f>
        <v>0</v>
      </c>
      <c r="N350" s="133">
        <f>AVERAGE(Table2[[#This Row],[RI_IQ1]:[RI_IQ3]])</f>
        <v>0</v>
      </c>
      <c r="O350">
        <f>IF(Table2[[#This Row],[SNAP_Average]]&gt;20%,1, IF(Table2[[#This Row],[SNAP_Average]]&lt;11%, 3, 2))</f>
        <v>2</v>
      </c>
      <c r="P350">
        <f>IF(Table2[[#This Row],[Poverty_Average]]&gt;20%,1, IF(Table2[[#This Row],[Poverty_Average]]&lt;10%, 3, 2))</f>
        <v>2</v>
      </c>
      <c r="Q350">
        <f>IF(Table2[[#This Row],[Full Time Employment_Average]]&lt;30%,1, IF(Table2[[#This Row],[Full Time Employment_Average]]&gt;50%, 3, 2))</f>
        <v>2</v>
      </c>
      <c r="R350" s="135">
        <f>AVERAGE(Table2[[#This Row],[FCI_SNAP]:[FCI_FullTimeEmployment]])</f>
        <v>2</v>
      </c>
      <c r="S350" s="137" t="str">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Low Burden</v>
      </c>
      <c r="T350" s="138">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Row],[IQ2_Average]])*(3*0.02)/12,IF(D399&lt;=1.5,"NA")))</f>
        <v>65.141717403906753</v>
      </c>
      <c r="U350" s="138">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162.8542935097669</v>
      </c>
    </row>
    <row r="351" spans="1:21" x14ac:dyDescent="0.25">
      <c r="A351" t="str">
        <f>Table1422[[#This Row],[Community]]</f>
        <v xml:space="preserve">Willow Creek  </v>
      </c>
      <c r="C351" s="126" t="e">
        <f>Table1422[[#This Row],[IQ1_Average]]</f>
        <v>#DIV/0!</v>
      </c>
      <c r="D351" s="126" t="e">
        <f>Table1422[[#This Row],[IQ2_Average]]</f>
        <v>#DIV/0!</v>
      </c>
      <c r="E351" s="126" t="e">
        <f>Table1422[[#This Row],[IQ3_Average]]</f>
        <v>#DIV/0!</v>
      </c>
      <c r="F351" s="128">
        <f>Table1422[[#This Row],[SNAP_Average]]</f>
        <v>1</v>
      </c>
      <c r="G351" s="127">
        <f>Table1422[[#This Row],[Poverty_Average]]</f>
        <v>0</v>
      </c>
      <c r="H351" s="127">
        <f>Table1422[[#This Row],[Full Time Employment_Average]]</f>
        <v>0.2203333333333333</v>
      </c>
      <c r="I351">
        <f>'Update Information Here'!AL355</f>
        <v>84</v>
      </c>
      <c r="J351">
        <f t="shared" si="5"/>
        <v>1008</v>
      </c>
      <c r="K351" s="131" t="e">
        <f>Table2[[#This Row],[Annual Fees]]/Table2[[#This Row],[IQ1_Average]]</f>
        <v>#DIV/0!</v>
      </c>
      <c r="L351" s="131" t="e">
        <f>Table2[[#This Row],[Annual Fees]]/Table2[[#This Row],[IQ2_Average]]</f>
        <v>#DIV/0!</v>
      </c>
      <c r="M351" s="131" t="e">
        <f>Table2[[#This Row],[Annual Fees]]/Table2[[#This Row],[IQ3_Average]]</f>
        <v>#DIV/0!</v>
      </c>
      <c r="N351" s="133" t="e">
        <f>AVERAGE(Table2[[#This Row],[RI_IQ1]:[RI_IQ3]])</f>
        <v>#DIV/0!</v>
      </c>
      <c r="O351">
        <f>IF(Table2[[#This Row],[SNAP_Average]]&gt;20%,1, IF(Table2[[#This Row],[SNAP_Average]]&lt;11%, 3, 2))</f>
        <v>1</v>
      </c>
      <c r="P351">
        <f>IF(Table2[[#This Row],[Poverty_Average]]&gt;20%,1, IF(Table2[[#This Row],[Poverty_Average]]&lt;10%, 3, 2))</f>
        <v>3</v>
      </c>
      <c r="Q351">
        <f>IF(Table2[[#This Row],[Full Time Employment_Average]]&lt;30%,1, IF(Table2[[#This Row],[Full Time Employment_Average]]&gt;50%, 3, 2))</f>
        <v>1</v>
      </c>
      <c r="R351" s="135">
        <f>AVERAGE(Table2[[#This Row],[FCI_SNAP]:[FCI_FullTimeEmployment]])</f>
        <v>1.6666666666666667</v>
      </c>
      <c r="S351" s="137" t="e">
        <f>IF(AND(Table2[[#This Row],[RI_Village]]&lt;=2%,Table2[[#This Row],[FCI_Village]]&gt;2.5),"Low burden",IF(AND(Table2[[#This Row],[RI_Village]]&gt;2%,Table2[[#This Row],[RI_Village]]&lt;=5%,Table2[[#This Row],[FCI_Village]]&gt;2.5),"Low Burden",IF(AND(Table2[[#This Row],[RI_Village]]&lt;=2%,Table2[[#This Row],[FCI_Village]]&gt;1.5,Table2[[#This Row],[FCI_Village]]&lt;=2.5),"Low Burden",IF(AND(Table2[[#This Row],[RI_Village]]&gt;5%,Table2[[#This Row],[FCI_Village]]&gt;2.5),"Medium Burden",IF(AND(Table2[[#This Row],[RI_Village]]&gt;2%,Table2[[#This Row],[RI_Village]]&lt;=5%,Table2[[#This Row],[FCI_Village]]&gt;1.5,Table2[[#This Row],[FCI_Village]]&lt;=2.5),"Medium Burden",IF(AND(Table2[[#This Row],[RI_Village]]&lt;=2%,Table2[[#This Row],[FCI_Village]]&lt;=1.5),"Medium Burden",IF(AND(Table2[[#This Row],[RI_Village]]&gt;5%,Table2[[#This Row],[FCI_Village]]&gt;1.5,Table2[[#This Row],[FCI_Village]]&lt;=2.5),"High Burden",IF(AND(Table2[[#This Row],[RI_Village]]&gt;5%,Table2[[#This Row],[FCI_Village]]&lt;=1.5),"High Burden",IF(AND(Table2[[#This Row],[RI_Village]]&gt;2%,Table2[[#This Row],[RI_Village]]&lt;=5%,Table2[[#This Row],[FCI_Village]]&lt;=1.5),"High Burden","")))))))))</f>
        <v>#DIV/0!</v>
      </c>
      <c r="T351" s="139" t="e">
        <f>IF(Table2[[#This Row],[FCI_Village]]&gt;2.5,(Table2[[#This Row],[IQ1_Average]]*Table2[[#This Row],[IQ2_Average]]*Table2[[#This Row],[IQ3_Average]])/(Table2[[#This Row],[IQ2_Average]]*Table2[[#This Row],[IQ3_Average]]+Table2[[#This Row],[IQ1_Average]]*Table2[[#This Row],[IQ3_Average]]+Table2[[#This Row],[IQ1_Average]]*Table2[[#This Row],[IQ2_Average]])*(3*0.05)/12,IF(Table2[[#This Row],[FCI_Village]]&gt;1.5,(Table2[[#This Row],[IQ1_Average]]*Table2[[#This Row],[IQ2_Average]]*Table2[[#This Row],[IQ3_Average]])/(Table2[[#This Row],[IQ2_Average]]*Table2[[#This Row],[IQ3_Average]]+Table2[[#This Row],[IQ1_Average]]*Table2[[#This Row],[IQ3_Average]]+Table2[[#This Row],[IQ1_Average]]*Table2[[#This Row],[IQ2_Average]])*(3*0.02)/12,IF(D400&lt;=1.5,"NA")))</f>
        <v>#DIV/0!</v>
      </c>
      <c r="U351" s="138" t="e">
        <f>IF(Table2[[#This Row],[FCI_Village]]&gt;2.5,(Table2[[#This Row],[IQ1_Average]]*Table2[[#This Row],[IQ2_Average]]*Table2[[#This Row],[IQ3_Average]])/(Table2[[#This Row],[IQ2_Average]]*Table2[[#This Row],[IQ3_Average]]+Table2[[#This Row],[IQ1_Average]]*Table2[[#This Row],[IQ3_Average]]+Table2[[#This Row],[IQ1_Average]]*Table2[[#This Row],[IQ2_Average]])*(3*0.08)/12,IF(Table2[[#This Row],[FCI_Village]]&gt;1.5,(Table2[[#This Row],[IQ1_Average]]*Table2[[#This Row],[IQ2_Average]]*Table2[[#This Row],[IQ3_Average]])/(Table2[[#This Row],[IQ2_Average]]*Table2[[#This Row],[IQ3_Average]]+Table2[[#This Row],[IQ1_Average]]*Table2[[#This Row],[IQ3_Average]]+Table2[[#This Row],[IQ1_Average]]*Table2[[#This Row],[IQ2_Average]])*(3*0.05)/12,IF(Table2[[#This Row],[FCI_Village]]&lt;=1.5,(Table2[[#This Row],[IQ1_Average]]*Table2[[#This Row],[IQ2_Average]]*Table2[[#This Row],[IQ3_Average]])/(Table2[[#This Row],[IQ2_Average]]*Table2[[#This Row],[IQ3_Average]]+Table2[[#This Row],[IQ1_Average]]*Table2[[#This Row],[IQ3_Average]]+Table2[[#This Row],[IQ1_Average]]*Table2[[#This Row],[IQ2_Average]])*(3*0.02)/12)))</f>
        <v>#DIV/0!</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55"/>
  <sheetViews>
    <sheetView workbookViewId="0">
      <selection activeCell="U19" sqref="U19"/>
    </sheetView>
  </sheetViews>
  <sheetFormatPr defaultRowHeight="15" x14ac:dyDescent="0.25"/>
  <cols>
    <col min="1" max="2" width="15.85546875" customWidth="1"/>
    <col min="3" max="5" width="13.7109375" customWidth="1"/>
    <col min="6" max="6" width="15.42578125" customWidth="1"/>
    <col min="7" max="7" width="17.28515625" customWidth="1"/>
    <col min="8" max="8" width="29.42578125" customWidth="1"/>
    <col min="9" max="9" width="14.28515625" customWidth="1"/>
    <col min="10" max="10" width="13" customWidth="1"/>
    <col min="11" max="13" width="10.42578125" style="131" customWidth="1"/>
    <col min="14" max="14" width="10.42578125" style="133" customWidth="1"/>
    <col min="15" max="15" width="10.42578125" customWidth="1"/>
    <col min="16" max="16" width="13.28515625" customWidth="1"/>
    <col min="17" max="17" width="15" customWidth="1"/>
    <col min="18" max="18" width="10.42578125" style="95" customWidth="1"/>
    <col min="19" max="20" width="14.140625" customWidth="1"/>
    <col min="21" max="21" width="15.28515625" customWidth="1"/>
  </cols>
  <sheetData>
    <row r="1" spans="1:21" s="53" customFormat="1" ht="39.6" customHeight="1" x14ac:dyDescent="0.25">
      <c r="A1" s="53" t="s">
        <v>0</v>
      </c>
      <c r="B1" s="53" t="s">
        <v>496</v>
      </c>
      <c r="C1" s="53" t="s">
        <v>420</v>
      </c>
      <c r="D1" s="53" t="s">
        <v>415</v>
      </c>
      <c r="E1" s="53" t="s">
        <v>410</v>
      </c>
      <c r="F1" s="129" t="s">
        <v>404</v>
      </c>
      <c r="G1" s="129" t="s">
        <v>399</v>
      </c>
      <c r="H1" s="53" t="s">
        <v>442</v>
      </c>
      <c r="I1" s="53" t="s">
        <v>409</v>
      </c>
      <c r="J1" s="53" t="s">
        <v>484</v>
      </c>
      <c r="K1" s="130" t="s">
        <v>485</v>
      </c>
      <c r="L1" s="130" t="s">
        <v>486</v>
      </c>
      <c r="M1" s="130" t="s">
        <v>487</v>
      </c>
      <c r="N1" s="132" t="s">
        <v>488</v>
      </c>
      <c r="O1" s="53" t="s">
        <v>489</v>
      </c>
      <c r="P1" s="53" t="s">
        <v>490</v>
      </c>
      <c r="Q1" s="53" t="s">
        <v>491</v>
      </c>
      <c r="R1" s="134" t="s">
        <v>492</v>
      </c>
      <c r="S1" s="136" t="s">
        <v>493</v>
      </c>
      <c r="T1" s="136" t="s">
        <v>495</v>
      </c>
      <c r="U1" s="136" t="s">
        <v>494</v>
      </c>
    </row>
    <row r="2" spans="1:21" x14ac:dyDescent="0.25">
      <c r="A2" t="str">
        <f>Table1422[[#This Row],[Community]]</f>
        <v xml:space="preserve">Adak </v>
      </c>
      <c r="C2" s="126">
        <f>Table1422[[#This Row],[IQ1_Average]]</f>
        <v>28833.333333333332</v>
      </c>
      <c r="D2" s="126">
        <f>Table1422[[#This Row],[IQ2_Average]]</f>
        <v>63583.333333333336</v>
      </c>
      <c r="E2" s="126">
        <f>Table1422[[#This Row],[IQ3_Average]]</f>
        <v>82805.666666666672</v>
      </c>
      <c r="F2" s="128">
        <f>Table1422[[#This Row],[SNAP_Average]]</f>
        <v>9.6250000000000002E-2</v>
      </c>
      <c r="G2" s="127">
        <f>Table1422[[#This Row],[Poverty_Average]]</f>
        <v>0.13725000000000001</v>
      </c>
      <c r="H2" s="127">
        <f>Table1422[[#This Row],[Full Time Employment_Average]]</f>
        <v>0.62674999999999992</v>
      </c>
      <c r="I2">
        <f>'Update Information Here'!AL2</f>
        <v>65</v>
      </c>
      <c r="J2">
        <f t="shared" ref="J2:J65" si="0">I2*12</f>
        <v>780</v>
      </c>
      <c r="K2" s="131">
        <f>Table25[[#This Row],[Annual Fees]]/Table25[[#This Row],[IQ1_Average]]</f>
        <v>2.7052023121387284E-2</v>
      </c>
      <c r="L2" s="131">
        <f>Table25[[#This Row],[Annual Fees]]/Table25[[#This Row],[IQ2_Average]]</f>
        <v>1.2267365661861073E-2</v>
      </c>
      <c r="M2" s="131">
        <f>Table25[[#This Row],[Annual Fees]]/Table25[[#This Row],[IQ3_Average]]</f>
        <v>9.4196451933643826E-3</v>
      </c>
      <c r="N2" s="133">
        <f>AVERAGE(Table25[[#This Row],[RI_IQ1]:[RI_IQ3]])</f>
        <v>1.6246344658870916E-2</v>
      </c>
      <c r="O2">
        <f>IF(Table25[[#This Row],[SNAP_Average]]&gt;20%,1, IF(Table25[[#This Row],[SNAP_Average]]&lt;11%, 3, 2))</f>
        <v>3</v>
      </c>
      <c r="P2">
        <f>IF(Table25[[#This Row],[Poverty_Average]]&gt;20%,1, IF(Table25[[#This Row],[Poverty_Average]]&lt;10%, 3, 2))</f>
        <v>2</v>
      </c>
      <c r="Q2">
        <f>IF(Table25[[#This Row],[Full Time Employment_Average]]&lt;30%,1, IF(Table25[[#This Row],[Full Time Employment_Average]]&gt;50%, 3, 2))</f>
        <v>3</v>
      </c>
      <c r="R2" s="135">
        <f>AVERAGE(Table25[[#This Row],[FCI_SNAP]:[FCI_FullTimeEmployment]])</f>
        <v>2.6666666666666665</v>
      </c>
      <c r="S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Row],[IQ2_Average]])*(3*0.02)/12,IF(D51&lt;=1.5,"NA")))</f>
        <v>200.04499893614027</v>
      </c>
      <c r="U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320.07199829782445</v>
      </c>
    </row>
    <row r="3" spans="1:21" x14ac:dyDescent="0.25">
      <c r="A3" t="str">
        <f>Table1422[[#This Row],[Community]]</f>
        <v xml:space="preserve">Akhiok </v>
      </c>
      <c r="C3" s="126">
        <f>Table1422[[#This Row],[IQ1_Average]]</f>
        <v>17375</v>
      </c>
      <c r="D3" s="126">
        <f>Table1422[[#This Row],[IQ2_Average]]</f>
        <v>25055.333333333332</v>
      </c>
      <c r="E3" s="126">
        <f>Table1422[[#This Row],[IQ3_Average]]</f>
        <v>39822.333333333336</v>
      </c>
      <c r="F3" s="128">
        <f>Table1422[[#This Row],[SNAP_Average]]</f>
        <v>0.45849999999999996</v>
      </c>
      <c r="G3" s="127">
        <f>Table1422[[#This Row],[Poverty_Average]]</f>
        <v>0.222</v>
      </c>
      <c r="H3" s="127">
        <f>Table1422[[#This Row],[Full Time Employment_Average]]</f>
        <v>0.10625000000000001</v>
      </c>
      <c r="I3">
        <f>'Update Information Here'!AL3</f>
        <v>35</v>
      </c>
      <c r="J3">
        <f t="shared" si="0"/>
        <v>420</v>
      </c>
      <c r="K3" s="131">
        <f>Table25[[#This Row],[Annual Fees]]/Table25[[#This Row],[IQ1_Average]]</f>
        <v>2.4172661870503598E-2</v>
      </c>
      <c r="L3" s="131">
        <f>Table25[[#This Row],[Annual Fees]]/Table25[[#This Row],[IQ2_Average]]</f>
        <v>1.6762898118830322E-2</v>
      </c>
      <c r="M3" s="131">
        <f>Table25[[#This Row],[Annual Fees]]/Table25[[#This Row],[IQ3_Average]]</f>
        <v>1.0546845572417488E-2</v>
      </c>
      <c r="N3" s="133">
        <f>AVERAGE(Table25[[#This Row],[RI_IQ1]:[RI_IQ3]])</f>
        <v>1.7160801853917135E-2</v>
      </c>
      <c r="O3">
        <f>IF(Table25[[#This Row],[SNAP_Average]]&gt;20%,1, IF(Table25[[#This Row],[SNAP_Average]]&lt;11%, 3, 2))</f>
        <v>1</v>
      </c>
      <c r="P3">
        <f>IF(Table25[[#This Row],[Poverty_Average]]&gt;20%,1, IF(Table25[[#This Row],[Poverty_Average]]&lt;10%, 3, 2))</f>
        <v>1</v>
      </c>
      <c r="Q3">
        <f>IF(Table25[[#This Row],[Full Time Employment_Average]]&lt;30%,1, IF(Table25[[#This Row],[Full Time Employment_Average]]&gt;50%, 3, 2))</f>
        <v>1</v>
      </c>
      <c r="R3" s="135">
        <f>AVERAGE(Table25[[#This Row],[FCI_SNAP]:[FCI_FullTimeEmployment]])</f>
        <v>1</v>
      </c>
      <c r="S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Row],[IQ2_Average]])*(3*0.02)/12,IF(D52&lt;=1.5,"NA")))</f>
        <v>0</v>
      </c>
      <c r="U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40.790634724345203</v>
      </c>
    </row>
    <row r="4" spans="1:21" x14ac:dyDescent="0.25">
      <c r="A4" t="str">
        <f>Table1422[[#This Row],[Community]]</f>
        <v xml:space="preserve">Akiachak  </v>
      </c>
      <c r="C4" s="126">
        <f>Table1422[[#This Row],[IQ1_Average]]</f>
        <v>18406.75</v>
      </c>
      <c r="D4" s="126">
        <f>Table1422[[#This Row],[IQ2_Average]]</f>
        <v>28272.25</v>
      </c>
      <c r="E4" s="126">
        <f>Table1422[[#This Row],[IQ3_Average]]</f>
        <v>50375</v>
      </c>
      <c r="F4" s="128">
        <f>Table1422[[#This Row],[SNAP_Average]]</f>
        <v>0.58525000000000005</v>
      </c>
      <c r="G4" s="127">
        <f>Table1422[[#This Row],[Poverty_Average]]</f>
        <v>0.32025000000000003</v>
      </c>
      <c r="H4" s="127">
        <f>Table1422[[#This Row],[Full Time Employment_Average]]</f>
        <v>0.29599999999999999</v>
      </c>
      <c r="I4">
        <f>'Update Information Here'!AL4</f>
        <v>118</v>
      </c>
      <c r="J4">
        <f t="shared" si="0"/>
        <v>1416</v>
      </c>
      <c r="K4" s="131">
        <f>Table25[[#This Row],[Annual Fees]]/Table25[[#This Row],[IQ1_Average]]</f>
        <v>7.6928300759232349E-2</v>
      </c>
      <c r="L4" s="131">
        <f>Table25[[#This Row],[Annual Fees]]/Table25[[#This Row],[IQ2_Average]]</f>
        <v>5.0084446763168831E-2</v>
      </c>
      <c r="M4" s="131">
        <f>Table25[[#This Row],[Annual Fees]]/Table25[[#This Row],[IQ3_Average]]</f>
        <v>2.8109181141439205E-2</v>
      </c>
      <c r="N4" s="133">
        <f>AVERAGE(Table25[[#This Row],[RI_IQ1]:[RI_IQ3]])</f>
        <v>5.1707309554613466E-2</v>
      </c>
      <c r="O4">
        <f>IF(Table25[[#This Row],[SNAP_Average]]&gt;20%,1, IF(Table25[[#This Row],[SNAP_Average]]&lt;11%, 3, 2))</f>
        <v>1</v>
      </c>
      <c r="P4">
        <f>IF(Table25[[#This Row],[Poverty_Average]]&gt;20%,1, IF(Table25[[#This Row],[Poverty_Average]]&lt;10%, 3, 2))</f>
        <v>1</v>
      </c>
      <c r="Q4">
        <f>IF(Table25[[#This Row],[Full Time Employment_Average]]&lt;30%,1, IF(Table25[[#This Row],[Full Time Employment_Average]]&gt;50%, 3, 2))</f>
        <v>1</v>
      </c>
      <c r="R4" s="135">
        <f>AVERAGE(Table25[[#This Row],[FCI_SNAP]:[FCI_FullTimeEmployment]])</f>
        <v>1</v>
      </c>
      <c r="S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4"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Row],[IQ2_Average]])*(3*0.02)/12,IF(D53&lt;=1.5,"NA")))</f>
        <v>#DIV/0!</v>
      </c>
      <c r="U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45.641516070515308</v>
      </c>
    </row>
    <row r="5" spans="1:21" x14ac:dyDescent="0.25">
      <c r="A5" t="str">
        <f>Table1422[[#This Row],[Community]]</f>
        <v xml:space="preserve">Akiak </v>
      </c>
      <c r="C5" s="126">
        <f>Table1422[[#This Row],[IQ1_Average]]</f>
        <v>14439.5</v>
      </c>
      <c r="D5" s="126">
        <f>Table1422[[#This Row],[IQ2_Average]]</f>
        <v>32275</v>
      </c>
      <c r="E5" s="126">
        <f>Table1422[[#This Row],[IQ3_Average]]</f>
        <v>53198</v>
      </c>
      <c r="F5" s="128">
        <f>Table1422[[#This Row],[SNAP_Average]]</f>
        <v>0.59124999999999994</v>
      </c>
      <c r="G5" s="127">
        <f>Table1422[[#This Row],[Poverty_Average]]</f>
        <v>0.37875000000000003</v>
      </c>
      <c r="H5" s="127">
        <f>Table1422[[#This Row],[Full Time Employment_Average]]</f>
        <v>0.24525</v>
      </c>
      <c r="I5">
        <f>'Update Information Here'!AL5</f>
        <v>105</v>
      </c>
      <c r="J5">
        <f t="shared" si="0"/>
        <v>1260</v>
      </c>
      <c r="K5" s="131">
        <f>Table25[[#This Row],[Annual Fees]]/Table25[[#This Row],[IQ1_Average]]</f>
        <v>8.7260639218809513E-2</v>
      </c>
      <c r="L5" s="131">
        <f>Table25[[#This Row],[Annual Fees]]/Table25[[#This Row],[IQ2_Average]]</f>
        <v>3.9039504260263362E-2</v>
      </c>
      <c r="M5" s="131">
        <f>Table25[[#This Row],[Annual Fees]]/Table25[[#This Row],[IQ3_Average]]</f>
        <v>2.3685100943644496E-2</v>
      </c>
      <c r="N5" s="133">
        <f>AVERAGE(Table25[[#This Row],[RI_IQ1]:[RI_IQ3]])</f>
        <v>4.9995081474239124E-2</v>
      </c>
      <c r="O5">
        <f>IF(Table25[[#This Row],[SNAP_Average]]&gt;20%,1, IF(Table25[[#This Row],[SNAP_Average]]&lt;11%, 3, 2))</f>
        <v>1</v>
      </c>
      <c r="P5">
        <f>IF(Table25[[#This Row],[Poverty_Average]]&gt;20%,1, IF(Table25[[#This Row],[Poverty_Average]]&lt;10%, 3, 2))</f>
        <v>1</v>
      </c>
      <c r="Q5">
        <f>IF(Table25[[#This Row],[Full Time Employment_Average]]&lt;30%,1, IF(Table25[[#This Row],[Full Time Employment_Average]]&gt;50%, 3, 2))</f>
        <v>1</v>
      </c>
      <c r="R5" s="135">
        <f>AVERAGE(Table25[[#This Row],[FCI_SNAP]:[FCI_FullTimeEmployment]])</f>
        <v>1</v>
      </c>
      <c r="S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5"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Row],[IQ2_Average]])*(3*0.02)/12,IF(D54&lt;=1.5,"NA")))</f>
        <v>0</v>
      </c>
      <c r="U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42.004131968102961</v>
      </c>
    </row>
    <row r="6" spans="1:21" x14ac:dyDescent="0.25">
      <c r="A6" t="str">
        <f>Table1422[[#This Row],[Community]]</f>
        <v xml:space="preserve">Akutan </v>
      </c>
      <c r="C6" s="126">
        <f>Table1422[[#This Row],[IQ1_Average]]</f>
        <v>19810.5</v>
      </c>
      <c r="D6" s="126">
        <f>Table1422[[#This Row],[IQ2_Average]]</f>
        <v>24650</v>
      </c>
      <c r="E6" s="126">
        <f>Table1422[[#This Row],[IQ3_Average]]</f>
        <v>34875</v>
      </c>
      <c r="F6" s="128">
        <f>Table1422[[#This Row],[SNAP_Average]]</f>
        <v>0.14774999999999999</v>
      </c>
      <c r="G6" s="127">
        <f>Table1422[[#This Row],[Poverty_Average]]</f>
        <v>0.19874999999999998</v>
      </c>
      <c r="H6" s="127">
        <f>Table1422[[#This Row],[Full Time Employment_Average]]</f>
        <v>0.46799999999999997</v>
      </c>
      <c r="I6">
        <f>'Update Information Here'!AL6</f>
        <v>0</v>
      </c>
      <c r="J6">
        <f t="shared" si="0"/>
        <v>0</v>
      </c>
      <c r="K6" s="131">
        <f>Table25[[#This Row],[Annual Fees]]/Table25[[#This Row],[IQ1_Average]]</f>
        <v>0</v>
      </c>
      <c r="L6" s="131">
        <f>Table25[[#This Row],[Annual Fees]]/Table25[[#This Row],[IQ2_Average]]</f>
        <v>0</v>
      </c>
      <c r="M6" s="131">
        <f>Table25[[#This Row],[Annual Fees]]/Table25[[#This Row],[IQ3_Average]]</f>
        <v>0</v>
      </c>
      <c r="N6" s="133">
        <f>AVERAGE(Table25[[#This Row],[RI_IQ1]:[RI_IQ3]])</f>
        <v>0</v>
      </c>
      <c r="O6">
        <f>IF(Table25[[#This Row],[SNAP_Average]]&gt;20%,1, IF(Table25[[#This Row],[SNAP_Average]]&lt;11%, 3, 2))</f>
        <v>2</v>
      </c>
      <c r="P6">
        <f>IF(Table25[[#This Row],[Poverty_Average]]&gt;20%,1, IF(Table25[[#This Row],[Poverty_Average]]&lt;10%, 3, 2))</f>
        <v>2</v>
      </c>
      <c r="Q6">
        <f>IF(Table25[[#This Row],[Full Time Employment_Average]]&lt;30%,1, IF(Table25[[#This Row],[Full Time Employment_Average]]&gt;50%, 3, 2))</f>
        <v>2</v>
      </c>
      <c r="R6" s="135">
        <f>AVERAGE(Table25[[#This Row],[FCI_SNAP]:[FCI_FullTimeEmployment]])</f>
        <v>2</v>
      </c>
      <c r="S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Row],[IQ2_Average]])*(3*0.02)/12,IF(D55&lt;=1.5,"NA")))</f>
        <v>41.764092492699191</v>
      </c>
      <c r="U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104.410231231748</v>
      </c>
    </row>
    <row r="7" spans="1:21" x14ac:dyDescent="0.25">
      <c r="A7" t="str">
        <f>Table1422[[#This Row],[Community]]</f>
        <v xml:space="preserve">Alakanuk </v>
      </c>
      <c r="C7" s="126">
        <f>Table1422[[#This Row],[IQ1_Average]]</f>
        <v>15751.75</v>
      </c>
      <c r="D7" s="126">
        <f>Table1422[[#This Row],[IQ2_Average]]</f>
        <v>27289.5</v>
      </c>
      <c r="E7" s="126">
        <f>Table1422[[#This Row],[IQ3_Average]]</f>
        <v>42881.25</v>
      </c>
      <c r="F7" s="128">
        <f>Table1422[[#This Row],[SNAP_Average]]</f>
        <v>0.47599999999999998</v>
      </c>
      <c r="G7" s="127">
        <f>Table1422[[#This Row],[Poverty_Average]]</f>
        <v>0.40049999999999997</v>
      </c>
      <c r="H7" s="127">
        <f>Table1422[[#This Row],[Full Time Employment_Average]]</f>
        <v>0.20899999999999999</v>
      </c>
      <c r="I7">
        <f>'Update Information Here'!AL7</f>
        <v>75</v>
      </c>
      <c r="J7">
        <f t="shared" si="0"/>
        <v>900</v>
      </c>
      <c r="K7" s="131">
        <f>Table25[[#This Row],[Annual Fees]]/Table25[[#This Row],[IQ1_Average]]</f>
        <v>5.7136508641896934E-2</v>
      </c>
      <c r="L7" s="131">
        <f>Table25[[#This Row],[Annual Fees]]/Table25[[#This Row],[IQ2_Average]]</f>
        <v>3.2979717473753639E-2</v>
      </c>
      <c r="M7" s="131">
        <f>Table25[[#This Row],[Annual Fees]]/Table25[[#This Row],[IQ3_Average]]</f>
        <v>2.0988194140795804E-2</v>
      </c>
      <c r="N7" s="133">
        <f>AVERAGE(Table25[[#This Row],[RI_IQ1]:[RI_IQ3]])</f>
        <v>3.7034806752148791E-2</v>
      </c>
      <c r="O7">
        <f>IF(Table25[[#This Row],[SNAP_Average]]&gt;20%,1, IF(Table25[[#This Row],[SNAP_Average]]&lt;11%, 3, 2))</f>
        <v>1</v>
      </c>
      <c r="P7">
        <f>IF(Table25[[#This Row],[Poverty_Average]]&gt;20%,1, IF(Table25[[#This Row],[Poverty_Average]]&lt;10%, 3, 2))</f>
        <v>1</v>
      </c>
      <c r="Q7">
        <f>IF(Table25[[#This Row],[Full Time Employment_Average]]&lt;30%,1, IF(Table25[[#This Row],[Full Time Employment_Average]]&gt;50%, 3, 2))</f>
        <v>1</v>
      </c>
      <c r="R7" s="135">
        <f>AVERAGE(Table25[[#This Row],[FCI_SNAP]:[FCI_FullTimeEmployment]])</f>
        <v>1</v>
      </c>
      <c r="S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7"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Row],[IQ2_Average]])*(3*0.02)/12,IF(D56&lt;=1.5,"NA")))</f>
        <v>0</v>
      </c>
      <c r="U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40.502438963394042</v>
      </c>
    </row>
    <row r="8" spans="1:21" x14ac:dyDescent="0.25">
      <c r="A8" t="str">
        <f>Table1422[[#This Row],[Community]]</f>
        <v xml:space="preserve">Alatna  </v>
      </c>
      <c r="B8" t="s">
        <v>497</v>
      </c>
      <c r="C8" s="126" t="e">
        <f>Table1422[[#This Row],[IQ1_Average]]</f>
        <v>#DIV/0!</v>
      </c>
      <c r="D8" s="126" t="e">
        <f>Table1422[[#This Row],[IQ2_Average]]</f>
        <v>#DIV/0!</v>
      </c>
      <c r="E8" s="126" t="e">
        <f>Table1422[[#This Row],[IQ3_Average]]</f>
        <v>#DIV/0!</v>
      </c>
      <c r="F8" s="128">
        <f>Table1422[[#This Row],[SNAP_Average]]</f>
        <v>0</v>
      </c>
      <c r="G8" s="127">
        <f>Table1422[[#This Row],[Poverty_Average]]</f>
        <v>0</v>
      </c>
      <c r="H8" s="127">
        <f>Table1422[[#This Row],[Full Time Employment_Average]]</f>
        <v>0.66666666666666663</v>
      </c>
      <c r="I8">
        <f>'Update Information Here'!AL8</f>
        <v>0</v>
      </c>
      <c r="J8">
        <f t="shared" si="0"/>
        <v>0</v>
      </c>
      <c r="K8" s="131" t="e">
        <f>Table25[[#This Row],[Annual Fees]]/Table25[[#This Row],[IQ1_Average]]</f>
        <v>#DIV/0!</v>
      </c>
      <c r="L8" s="131" t="e">
        <f>Table25[[#This Row],[Annual Fees]]/Table25[[#This Row],[IQ2_Average]]</f>
        <v>#DIV/0!</v>
      </c>
      <c r="M8" s="131" t="e">
        <f>Table25[[#This Row],[Annual Fees]]/Table25[[#This Row],[IQ3_Average]]</f>
        <v>#DIV/0!</v>
      </c>
      <c r="N8" s="133" t="e">
        <f>AVERAGE(Table25[[#This Row],[RI_IQ1]:[RI_IQ3]])</f>
        <v>#DIV/0!</v>
      </c>
      <c r="O8">
        <f>IF(Table25[[#This Row],[SNAP_Average]]&gt;20%,1, IF(Table25[[#This Row],[SNAP_Average]]&lt;11%, 3, 2))</f>
        <v>3</v>
      </c>
      <c r="P8">
        <f>IF(Table25[[#This Row],[Poverty_Average]]&gt;20%,1, IF(Table25[[#This Row],[Poverty_Average]]&lt;10%, 3, 2))</f>
        <v>3</v>
      </c>
      <c r="Q8">
        <f>IF(Table25[[#This Row],[Full Time Employment_Average]]&lt;30%,1, IF(Table25[[#This Row],[Full Time Employment_Average]]&gt;50%, 3, 2))</f>
        <v>3</v>
      </c>
      <c r="R8" s="135">
        <f>AVERAGE(Table25[[#This Row],[FCI_SNAP]:[FCI_FullTimeEmployment]])</f>
        <v>3</v>
      </c>
      <c r="S8"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8"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Row],[IQ2_Average]])*(3*0.02)/12,IF(D57&lt;=1.5,"NA")))</f>
        <v>#DIV/0!</v>
      </c>
      <c r="U8"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9" spans="1:21" x14ac:dyDescent="0.25">
      <c r="A9" t="str">
        <f>Table1422[[#This Row],[Community]]</f>
        <v xml:space="preserve">Alcan Border  </v>
      </c>
      <c r="C9" s="126" t="e">
        <f>Table1422[[#This Row],[IQ1_Average]]</f>
        <v>#DIV/0!</v>
      </c>
      <c r="D9" s="126" t="e">
        <f>Table1422[[#This Row],[IQ2_Average]]</f>
        <v>#DIV/0!</v>
      </c>
      <c r="E9" s="126" t="e">
        <f>Table1422[[#This Row],[IQ3_Average]]</f>
        <v>#DIV/0!</v>
      </c>
      <c r="F9" s="128">
        <f>Table1422[[#This Row],[SNAP_Average]]</f>
        <v>0</v>
      </c>
      <c r="G9" s="127">
        <f>Table1422[[#This Row],[Poverty_Average]]</f>
        <v>0</v>
      </c>
      <c r="H9" s="127">
        <f>Table1422[[#This Row],[Full Time Employment_Average]]</f>
        <v>0.82974999999999999</v>
      </c>
      <c r="I9">
        <f>'Update Information Here'!AL9</f>
        <v>0</v>
      </c>
      <c r="J9">
        <f t="shared" si="0"/>
        <v>0</v>
      </c>
      <c r="K9" s="131" t="e">
        <f>Table25[[#This Row],[Annual Fees]]/Table25[[#This Row],[IQ1_Average]]</f>
        <v>#DIV/0!</v>
      </c>
      <c r="L9" s="131" t="e">
        <f>Table25[[#This Row],[Annual Fees]]/Table25[[#This Row],[IQ2_Average]]</f>
        <v>#DIV/0!</v>
      </c>
      <c r="M9" s="131" t="e">
        <f>Table25[[#This Row],[Annual Fees]]/Table25[[#This Row],[IQ3_Average]]</f>
        <v>#DIV/0!</v>
      </c>
      <c r="N9" s="133" t="e">
        <f>AVERAGE(Table25[[#This Row],[RI_IQ1]:[RI_IQ3]])</f>
        <v>#DIV/0!</v>
      </c>
      <c r="O9">
        <f>IF(Table25[[#This Row],[SNAP_Average]]&gt;20%,1, IF(Table25[[#This Row],[SNAP_Average]]&lt;11%, 3, 2))</f>
        <v>3</v>
      </c>
      <c r="P9">
        <f>IF(Table25[[#This Row],[Poverty_Average]]&gt;20%,1, IF(Table25[[#This Row],[Poverty_Average]]&lt;10%, 3, 2))</f>
        <v>3</v>
      </c>
      <c r="Q9">
        <f>IF(Table25[[#This Row],[Full Time Employment_Average]]&lt;30%,1, IF(Table25[[#This Row],[Full Time Employment_Average]]&gt;50%, 3, 2))</f>
        <v>3</v>
      </c>
      <c r="R9" s="135">
        <f>AVERAGE(Table25[[#This Row],[FCI_SNAP]:[FCI_FullTimeEmployment]])</f>
        <v>3</v>
      </c>
      <c r="S9"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9"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Row],[IQ2_Average]])*(3*0.02)/12,IF(D58&lt;=1.5,"NA")))</f>
        <v>#DIV/0!</v>
      </c>
      <c r="U9"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10" spans="1:21" x14ac:dyDescent="0.25">
      <c r="A10" t="str">
        <f>Table1422[[#This Row],[Community]]</f>
        <v xml:space="preserve">Aleknagik </v>
      </c>
      <c r="C10" s="126">
        <f>Table1422[[#This Row],[IQ1_Average]]</f>
        <v>25000</v>
      </c>
      <c r="D10" s="126">
        <f>Table1422[[#This Row],[IQ2_Average]]</f>
        <v>37439.25</v>
      </c>
      <c r="E10" s="126">
        <f>Table1422[[#This Row],[IQ3_Average]]</f>
        <v>62875</v>
      </c>
      <c r="F10" s="128">
        <f>Table1422[[#This Row],[SNAP_Average]]</f>
        <v>0.13650000000000001</v>
      </c>
      <c r="G10" s="127">
        <f>Table1422[[#This Row],[Poverty_Average]]</f>
        <v>0.1875</v>
      </c>
      <c r="H10" s="127">
        <f>Table1422[[#This Row],[Full Time Employment_Average]]</f>
        <v>0.3115</v>
      </c>
      <c r="I10">
        <f>'Update Information Here'!AL10</f>
        <v>36</v>
      </c>
      <c r="J10">
        <f t="shared" si="0"/>
        <v>432</v>
      </c>
      <c r="K10" s="131">
        <f>Table25[[#This Row],[Annual Fees]]/Table25[[#This Row],[IQ1_Average]]</f>
        <v>1.728E-2</v>
      </c>
      <c r="L10" s="131">
        <f>Table25[[#This Row],[Annual Fees]]/Table25[[#This Row],[IQ2_Average]]</f>
        <v>1.1538692682145075E-2</v>
      </c>
      <c r="M10" s="131">
        <f>Table25[[#This Row],[Annual Fees]]/Table25[[#This Row],[IQ3_Average]]</f>
        <v>6.8707753479125252E-3</v>
      </c>
      <c r="N10" s="133">
        <f>AVERAGE(Table25[[#This Row],[RI_IQ1]:[RI_IQ3]])</f>
        <v>1.1896489343352535E-2</v>
      </c>
      <c r="O10">
        <f>IF(Table25[[#This Row],[SNAP_Average]]&gt;20%,1, IF(Table25[[#This Row],[SNAP_Average]]&lt;11%, 3, 2))</f>
        <v>2</v>
      </c>
      <c r="P10">
        <f>IF(Table25[[#This Row],[Poverty_Average]]&gt;20%,1, IF(Table25[[#This Row],[Poverty_Average]]&lt;10%, 3, 2))</f>
        <v>2</v>
      </c>
      <c r="Q10">
        <f>IF(Table25[[#This Row],[Full Time Employment_Average]]&lt;30%,1, IF(Table25[[#This Row],[Full Time Employment_Average]]&gt;50%, 3, 2))</f>
        <v>2</v>
      </c>
      <c r="R10" s="135">
        <f>AVERAGE(Table25[[#This Row],[FCI_SNAP]:[FCI_FullTimeEmployment]])</f>
        <v>2</v>
      </c>
      <c r="S1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Row],[IQ2_Average]])*(3*0.02)/12,IF(D59&lt;=1.5,"NA")))</f>
        <v>60.522056484026386</v>
      </c>
      <c r="U1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151.30514121006601</v>
      </c>
    </row>
    <row r="11" spans="1:21" x14ac:dyDescent="0.25">
      <c r="A11" t="str">
        <f>Table1422[[#This Row],[Community]]</f>
        <v xml:space="preserve">Aleneva  </v>
      </c>
      <c r="C11" s="126" t="e">
        <f>Table1422[[#This Row],[IQ1_Average]]</f>
        <v>#DIV/0!</v>
      </c>
      <c r="D11" s="126" t="e">
        <f>Table1422[[#This Row],[IQ2_Average]]</f>
        <v>#DIV/0!</v>
      </c>
      <c r="E11" s="126" t="e">
        <f>Table1422[[#This Row],[IQ3_Average]]</f>
        <v>#DIV/0!</v>
      </c>
      <c r="F11" s="128">
        <f>Table1422[[#This Row],[SNAP_Average]]</f>
        <v>0</v>
      </c>
      <c r="G11" s="127">
        <f>Table1422[[#This Row],[Poverty_Average]]</f>
        <v>0</v>
      </c>
      <c r="H11" s="127">
        <f>Table1422[[#This Row],[Full Time Employment_Average]]</f>
        <v>0.19500000000000001</v>
      </c>
      <c r="I11">
        <f>'Update Information Here'!AL11</f>
        <v>0</v>
      </c>
      <c r="J11">
        <f t="shared" si="0"/>
        <v>0</v>
      </c>
      <c r="K11" s="131" t="e">
        <f>Table25[[#This Row],[Annual Fees]]/Table25[[#This Row],[IQ1_Average]]</f>
        <v>#DIV/0!</v>
      </c>
      <c r="L11" s="131" t="e">
        <f>Table25[[#This Row],[Annual Fees]]/Table25[[#This Row],[IQ2_Average]]</f>
        <v>#DIV/0!</v>
      </c>
      <c r="M11" s="131" t="e">
        <f>Table25[[#This Row],[Annual Fees]]/Table25[[#This Row],[IQ3_Average]]</f>
        <v>#DIV/0!</v>
      </c>
      <c r="N11" s="133" t="e">
        <f>AVERAGE(Table25[[#This Row],[RI_IQ1]:[RI_IQ3]])</f>
        <v>#DIV/0!</v>
      </c>
      <c r="O11">
        <f>IF(Table25[[#This Row],[SNAP_Average]]&gt;20%,1, IF(Table25[[#This Row],[SNAP_Average]]&lt;11%, 3, 2))</f>
        <v>3</v>
      </c>
      <c r="P11">
        <f>IF(Table25[[#This Row],[Poverty_Average]]&gt;20%,1, IF(Table25[[#This Row],[Poverty_Average]]&lt;10%, 3, 2))</f>
        <v>3</v>
      </c>
      <c r="Q11">
        <f>IF(Table25[[#This Row],[Full Time Employment_Average]]&lt;30%,1, IF(Table25[[#This Row],[Full Time Employment_Average]]&gt;50%, 3, 2))</f>
        <v>1</v>
      </c>
      <c r="R11" s="135">
        <f>AVERAGE(Table25[[#This Row],[FCI_SNAP]:[FCI_FullTimeEmployment]])</f>
        <v>2.3333333333333335</v>
      </c>
      <c r="S11"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11"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Row],[IQ2_Average]])*(3*0.02)/12,IF(D60&lt;=1.5,"NA")))</f>
        <v>#DIV/0!</v>
      </c>
      <c r="U11"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12" spans="1:21" x14ac:dyDescent="0.25">
      <c r="A12" t="str">
        <f>Table1422[[#This Row],[Community]]</f>
        <v xml:space="preserve">Allakaket </v>
      </c>
      <c r="B12" t="s">
        <v>497</v>
      </c>
      <c r="C12" s="126">
        <f>Table1422[[#This Row],[IQ1_Average]]</f>
        <v>13573</v>
      </c>
      <c r="D12" s="126">
        <f>Table1422[[#This Row],[IQ2_Average]]</f>
        <v>23312.5</v>
      </c>
      <c r="E12" s="126">
        <f>Table1422[[#This Row],[IQ3_Average]]</f>
        <v>30291.5</v>
      </c>
      <c r="F12" s="128">
        <f>Table1422[[#This Row],[SNAP_Average]]</f>
        <v>0.41100000000000003</v>
      </c>
      <c r="G12" s="127">
        <f>Table1422[[#This Row],[Poverty_Average]]</f>
        <v>0.21149999999999999</v>
      </c>
      <c r="H12" s="127">
        <f>Table1422[[#This Row],[Full Time Employment_Average]]</f>
        <v>0.15625</v>
      </c>
      <c r="I12">
        <f>'Update Information Here'!AL12</f>
        <v>0</v>
      </c>
      <c r="J12">
        <f t="shared" si="0"/>
        <v>0</v>
      </c>
      <c r="K12" s="131">
        <f>Table25[[#This Row],[Annual Fees]]/Table25[[#This Row],[IQ1_Average]]</f>
        <v>0</v>
      </c>
      <c r="L12" s="131">
        <f>Table25[[#This Row],[Annual Fees]]/Table25[[#This Row],[IQ2_Average]]</f>
        <v>0</v>
      </c>
      <c r="M12" s="131">
        <f>Table25[[#This Row],[Annual Fees]]/Table25[[#This Row],[IQ3_Average]]</f>
        <v>0</v>
      </c>
      <c r="N12" s="133">
        <f>AVERAGE(Table25[[#This Row],[RI_IQ1]:[RI_IQ3]])</f>
        <v>0</v>
      </c>
      <c r="O12">
        <f>IF(Table25[[#This Row],[SNAP_Average]]&gt;20%,1, IF(Table25[[#This Row],[SNAP_Average]]&lt;11%, 3, 2))</f>
        <v>1</v>
      </c>
      <c r="P12">
        <f>IF(Table25[[#This Row],[Poverty_Average]]&gt;20%,1, IF(Table25[[#This Row],[Poverty_Average]]&lt;10%, 3, 2))</f>
        <v>1</v>
      </c>
      <c r="Q12">
        <f>IF(Table25[[#This Row],[Full Time Employment_Average]]&lt;30%,1, IF(Table25[[#This Row],[Full Time Employment_Average]]&gt;50%, 3, 2))</f>
        <v>1</v>
      </c>
      <c r="R12" s="135">
        <f>AVERAGE(Table25[[#This Row],[FCI_SNAP]:[FCI_FullTimeEmployment]])</f>
        <v>1</v>
      </c>
      <c r="S1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2"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Row],[IQ2_Average]])*(3*0.02)/12,IF(D61&lt;=1.5,"NA")))</f>
        <v>0</v>
      </c>
      <c r="U1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33.426105640638276</v>
      </c>
    </row>
    <row r="13" spans="1:21" x14ac:dyDescent="0.25">
      <c r="A13" t="str">
        <f>Table1422[[#This Row],[Community]]</f>
        <v xml:space="preserve">Ambler </v>
      </c>
      <c r="C13" s="126">
        <f>Table1422[[#This Row],[IQ1_Average]]</f>
        <v>21854.25</v>
      </c>
      <c r="D13" s="126">
        <f>Table1422[[#This Row],[IQ2_Average]]</f>
        <v>37700</v>
      </c>
      <c r="E13" s="126">
        <f>Table1422[[#This Row],[IQ3_Average]]</f>
        <v>60770.75</v>
      </c>
      <c r="F13" s="128">
        <f>Table1422[[#This Row],[SNAP_Average]]</f>
        <v>0.33600000000000002</v>
      </c>
      <c r="G13" s="127">
        <f>Table1422[[#This Row],[Poverty_Average]]</f>
        <v>0.21024999999999999</v>
      </c>
      <c r="H13" s="127">
        <f>Table1422[[#This Row],[Full Time Employment_Average]]</f>
        <v>0.32850000000000001</v>
      </c>
      <c r="I13">
        <f>'Update Information Here'!AL13</f>
        <v>71.400000000000006</v>
      </c>
      <c r="J13">
        <f t="shared" si="0"/>
        <v>856.80000000000007</v>
      </c>
      <c r="K13" s="131">
        <f>Table25[[#This Row],[Annual Fees]]/Table25[[#This Row],[IQ1_Average]]</f>
        <v>3.9205188922063219E-2</v>
      </c>
      <c r="L13" s="131">
        <f>Table25[[#This Row],[Annual Fees]]/Table25[[#This Row],[IQ2_Average]]</f>
        <v>2.2726790450928385E-2</v>
      </c>
      <c r="M13" s="131">
        <f>Table25[[#This Row],[Annual Fees]]/Table25[[#This Row],[IQ3_Average]]</f>
        <v>1.4098888034128261E-2</v>
      </c>
      <c r="N13" s="133">
        <f>AVERAGE(Table25[[#This Row],[RI_IQ1]:[RI_IQ3]])</f>
        <v>2.5343622469039956E-2</v>
      </c>
      <c r="O13">
        <f>IF(Table25[[#This Row],[SNAP_Average]]&gt;20%,1, IF(Table25[[#This Row],[SNAP_Average]]&lt;11%, 3, 2))</f>
        <v>1</v>
      </c>
      <c r="P13">
        <f>IF(Table25[[#This Row],[Poverty_Average]]&gt;20%,1, IF(Table25[[#This Row],[Poverty_Average]]&lt;10%, 3, 2))</f>
        <v>1</v>
      </c>
      <c r="Q13">
        <f>IF(Table25[[#This Row],[Full Time Employment_Average]]&lt;30%,1, IF(Table25[[#This Row],[Full Time Employment_Average]]&gt;50%, 3, 2))</f>
        <v>2</v>
      </c>
      <c r="R13" s="135">
        <f>AVERAGE(Table25[[#This Row],[FCI_SNAP]:[FCI_FullTimeEmployment]])</f>
        <v>1.3333333333333333</v>
      </c>
      <c r="S1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Row],[IQ2_Average]])*(3*0.02)/12,IF(D62&lt;=1.5,"NA")))</f>
        <v>0</v>
      </c>
      <c r="U1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56.345536307781593</v>
      </c>
    </row>
    <row r="14" spans="1:21" x14ac:dyDescent="0.25">
      <c r="A14" t="str">
        <f>Table1422[[#This Row],[Community]]</f>
        <v xml:space="preserve">Anaktuvuk Pass </v>
      </c>
      <c r="C14" s="126">
        <f>Table1422[[#This Row],[IQ1_Average]]</f>
        <v>31325</v>
      </c>
      <c r="D14" s="126">
        <f>Table1422[[#This Row],[IQ2_Average]]</f>
        <v>48312.5</v>
      </c>
      <c r="E14" s="126">
        <f>Table1422[[#This Row],[IQ3_Average]]</f>
        <v>79029.75</v>
      </c>
      <c r="F14" s="128">
        <f>Table1422[[#This Row],[SNAP_Average]]</f>
        <v>0.25275000000000003</v>
      </c>
      <c r="G14" s="127">
        <f>Table1422[[#This Row],[Poverty_Average]]</f>
        <v>0.20050000000000001</v>
      </c>
      <c r="H14" s="127">
        <f>Table1422[[#This Row],[Full Time Employment_Average]]</f>
        <v>0.3725</v>
      </c>
      <c r="I14">
        <f>'Update Information Here'!AL14</f>
        <v>0</v>
      </c>
      <c r="J14">
        <f t="shared" si="0"/>
        <v>0</v>
      </c>
      <c r="K14" s="131">
        <f>Table25[[#This Row],[Annual Fees]]/Table25[[#This Row],[IQ1_Average]]</f>
        <v>0</v>
      </c>
      <c r="L14" s="131">
        <f>Table25[[#This Row],[Annual Fees]]/Table25[[#This Row],[IQ2_Average]]</f>
        <v>0</v>
      </c>
      <c r="M14" s="131">
        <f>Table25[[#This Row],[Annual Fees]]/Table25[[#This Row],[IQ3_Average]]</f>
        <v>0</v>
      </c>
      <c r="N14" s="133">
        <f>AVERAGE(Table25[[#This Row],[RI_IQ1]:[RI_IQ3]])</f>
        <v>0</v>
      </c>
      <c r="O14">
        <f>IF(Table25[[#This Row],[SNAP_Average]]&gt;20%,1, IF(Table25[[#This Row],[SNAP_Average]]&lt;11%, 3, 2))</f>
        <v>1</v>
      </c>
      <c r="P14">
        <f>IF(Table25[[#This Row],[Poverty_Average]]&gt;20%,1, IF(Table25[[#This Row],[Poverty_Average]]&lt;10%, 3, 2))</f>
        <v>1</v>
      </c>
      <c r="Q14">
        <f>IF(Table25[[#This Row],[Full Time Employment_Average]]&lt;30%,1, IF(Table25[[#This Row],[Full Time Employment_Average]]&gt;50%, 3, 2))</f>
        <v>2</v>
      </c>
      <c r="R14" s="135">
        <f>AVERAGE(Table25[[#This Row],[FCI_SNAP]:[FCI_FullTimeEmployment]])</f>
        <v>1.3333333333333333</v>
      </c>
      <c r="S1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4"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Row],[IQ2_Average]])*(3*0.02)/12,IF(D63&lt;=1.5,"NA")))</f>
        <v>0</v>
      </c>
      <c r="U1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76.59850709446421</v>
      </c>
    </row>
    <row r="15" spans="1:21" x14ac:dyDescent="0.25">
      <c r="A15" t="str">
        <f>Table1422[[#This Row],[Community]]</f>
        <v xml:space="preserve">Anchor Point  </v>
      </c>
      <c r="C15" s="126">
        <f>Table1422[[#This Row],[IQ1_Average]]</f>
        <v>33339.75</v>
      </c>
      <c r="D15" s="126">
        <f>Table1422[[#This Row],[IQ2_Average]]</f>
        <v>56506.75</v>
      </c>
      <c r="E15" s="126">
        <f>Table1422[[#This Row],[IQ3_Average]]</f>
        <v>85106</v>
      </c>
      <c r="F15" s="128">
        <f>Table1422[[#This Row],[SNAP_Average]]</f>
        <v>8.0749999999999988E-2</v>
      </c>
      <c r="G15" s="127">
        <f>Table1422[[#This Row],[Poverty_Average]]</f>
        <v>9.6500000000000002E-2</v>
      </c>
      <c r="H15" s="127">
        <f>Table1422[[#This Row],[Full Time Employment_Average]]</f>
        <v>0.43474999999999997</v>
      </c>
      <c r="I15">
        <f>'Update Information Here'!AL15</f>
        <v>0</v>
      </c>
      <c r="J15">
        <f t="shared" si="0"/>
        <v>0</v>
      </c>
      <c r="K15" s="131">
        <f>Table25[[#This Row],[Annual Fees]]/Table25[[#This Row],[IQ1_Average]]</f>
        <v>0</v>
      </c>
      <c r="L15" s="131">
        <f>Table25[[#This Row],[Annual Fees]]/Table25[[#This Row],[IQ2_Average]]</f>
        <v>0</v>
      </c>
      <c r="M15" s="131">
        <f>Table25[[#This Row],[Annual Fees]]/Table25[[#This Row],[IQ3_Average]]</f>
        <v>0</v>
      </c>
      <c r="N15" s="133">
        <f>AVERAGE(Table25[[#This Row],[RI_IQ1]:[RI_IQ3]])</f>
        <v>0</v>
      </c>
      <c r="O15">
        <f>IF(Table25[[#This Row],[SNAP_Average]]&gt;20%,1, IF(Table25[[#This Row],[SNAP_Average]]&lt;11%, 3, 2))</f>
        <v>3</v>
      </c>
      <c r="P15">
        <f>IF(Table25[[#This Row],[Poverty_Average]]&gt;20%,1, IF(Table25[[#This Row],[Poverty_Average]]&lt;10%, 3, 2))</f>
        <v>3</v>
      </c>
      <c r="Q15">
        <f>IF(Table25[[#This Row],[Full Time Employment_Average]]&lt;30%,1, IF(Table25[[#This Row],[Full Time Employment_Average]]&gt;50%, 3, 2))</f>
        <v>2</v>
      </c>
      <c r="R15" s="135">
        <f>AVERAGE(Table25[[#This Row],[FCI_SNAP]:[FCI_FullTimeEmployment]])</f>
        <v>2.6666666666666665</v>
      </c>
      <c r="S1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Row],[IQ2_Average]])*(3*0.02)/12,IF(D64&lt;=1.5,"NA")))</f>
        <v>210.29156917022647</v>
      </c>
      <c r="U1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336.46651067236229</v>
      </c>
    </row>
    <row r="16" spans="1:21" x14ac:dyDescent="0.25">
      <c r="A16" t="str">
        <f>Table1422[[#This Row],[Community]]</f>
        <v xml:space="preserve">Anchorage  </v>
      </c>
      <c r="C16" s="126">
        <f>Table1422[[#This Row],[IQ1_Average]]</f>
        <v>31638.75</v>
      </c>
      <c r="D16" s="126">
        <f>Table1422[[#This Row],[IQ2_Average]]</f>
        <v>54885.25</v>
      </c>
      <c r="E16" s="126">
        <f>Table1422[[#This Row],[IQ3_Average]]</f>
        <v>83586.5</v>
      </c>
      <c r="F16" s="128">
        <f>Table1422[[#This Row],[SNAP_Average]]</f>
        <v>8.4500000000000006E-2</v>
      </c>
      <c r="G16" s="127">
        <f>Table1422[[#This Row],[Poverty_Average]]</f>
        <v>7.425000000000001E-2</v>
      </c>
      <c r="H16" s="127">
        <f>Table1422[[#This Row],[Full Time Employment_Average]]</f>
        <v>0.59624999999999995</v>
      </c>
      <c r="I16">
        <f>'Update Information Here'!AL16</f>
        <v>0</v>
      </c>
      <c r="J16">
        <f t="shared" si="0"/>
        <v>0</v>
      </c>
      <c r="K16" s="131">
        <f>Table25[[#This Row],[Annual Fees]]/Table25[[#This Row],[IQ1_Average]]</f>
        <v>0</v>
      </c>
      <c r="L16" s="131">
        <f>Table25[[#This Row],[Annual Fees]]/Table25[[#This Row],[IQ2_Average]]</f>
        <v>0</v>
      </c>
      <c r="M16" s="131">
        <f>Table25[[#This Row],[Annual Fees]]/Table25[[#This Row],[IQ3_Average]]</f>
        <v>0</v>
      </c>
      <c r="N16" s="133">
        <f>AVERAGE(Table25[[#This Row],[RI_IQ1]:[RI_IQ3]])</f>
        <v>0</v>
      </c>
      <c r="O16">
        <f>IF(Table25[[#This Row],[SNAP_Average]]&gt;20%,1, IF(Table25[[#This Row],[SNAP_Average]]&lt;11%, 3, 2))</f>
        <v>3</v>
      </c>
      <c r="P16">
        <f>IF(Table25[[#This Row],[Poverty_Average]]&gt;20%,1, IF(Table25[[#This Row],[Poverty_Average]]&lt;10%, 3, 2))</f>
        <v>3</v>
      </c>
      <c r="Q16">
        <f>IF(Table25[[#This Row],[Full Time Employment_Average]]&lt;30%,1, IF(Table25[[#This Row],[Full Time Employment_Average]]&gt;50%, 3, 2))</f>
        <v>3</v>
      </c>
      <c r="R16" s="135">
        <f>AVERAGE(Table25[[#This Row],[FCI_SNAP]:[FCI_FullTimeEmployment]])</f>
        <v>3</v>
      </c>
      <c r="S1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Row],[IQ2_Average]])*(3*0.02)/12,IF(D65&lt;=1.5,"NA")))</f>
        <v>202.29713392745188</v>
      </c>
      <c r="U1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323.67541428392292</v>
      </c>
    </row>
    <row r="17" spans="1:21" x14ac:dyDescent="0.25">
      <c r="A17" t="str">
        <f>Table1422[[#This Row],[Community]]</f>
        <v xml:space="preserve">Anderson </v>
      </c>
      <c r="C17" s="126">
        <f>Table1422[[#This Row],[IQ1_Average]]</f>
        <v>52048</v>
      </c>
      <c r="D17" s="126">
        <f>Table1422[[#This Row],[IQ2_Average]]</f>
        <v>85729.25</v>
      </c>
      <c r="E17" s="126">
        <f>Table1422[[#This Row],[IQ3_Average]]</f>
        <v>102437.5</v>
      </c>
      <c r="F17" s="128">
        <f>Table1422[[#This Row],[SNAP_Average]]</f>
        <v>9.0000000000000011E-3</v>
      </c>
      <c r="G17" s="127">
        <f>Table1422[[#This Row],[Poverty_Average]]</f>
        <v>9.0000000000000011E-3</v>
      </c>
      <c r="H17" s="127">
        <f>Table1422[[#This Row],[Full Time Employment_Average]]</f>
        <v>0.71699999999999997</v>
      </c>
      <c r="I17">
        <f>'Update Information Here'!AL17</f>
        <v>42.4</v>
      </c>
      <c r="J17">
        <f t="shared" si="0"/>
        <v>508.79999999999995</v>
      </c>
      <c r="K17" s="131">
        <f>Table25[[#This Row],[Annual Fees]]/Table25[[#This Row],[IQ1_Average]]</f>
        <v>9.7755917614509667E-3</v>
      </c>
      <c r="L17" s="131">
        <f>Table25[[#This Row],[Annual Fees]]/Table25[[#This Row],[IQ2_Average]]</f>
        <v>5.9349638542271158E-3</v>
      </c>
      <c r="M17" s="131">
        <f>Table25[[#This Row],[Annual Fees]]/Table25[[#This Row],[IQ3_Average]]</f>
        <v>4.9669310555216593E-3</v>
      </c>
      <c r="N17" s="133">
        <f>AVERAGE(Table25[[#This Row],[RI_IQ1]:[RI_IQ3]])</f>
        <v>6.8924955570665815E-3</v>
      </c>
      <c r="O17">
        <f>IF(Table25[[#This Row],[SNAP_Average]]&gt;20%,1, IF(Table25[[#This Row],[SNAP_Average]]&lt;11%, 3, 2))</f>
        <v>3</v>
      </c>
      <c r="P17">
        <f>IF(Table25[[#This Row],[Poverty_Average]]&gt;20%,1, IF(Table25[[#This Row],[Poverty_Average]]&lt;10%, 3, 2))</f>
        <v>3</v>
      </c>
      <c r="Q17">
        <f>IF(Table25[[#This Row],[Full Time Employment_Average]]&lt;30%,1, IF(Table25[[#This Row],[Full Time Employment_Average]]&gt;50%, 3, 2))</f>
        <v>3</v>
      </c>
      <c r="R17" s="135">
        <f>AVERAGE(Table25[[#This Row],[FCI_SNAP]:[FCI_FullTimeEmployment]])</f>
        <v>3</v>
      </c>
      <c r="S1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Row],[IQ2_Average]])*(3*0.02)/12,IF(D66&lt;=1.5,"NA")))</f>
        <v>307.58090193129755</v>
      </c>
      <c r="U1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492.12944309007599</v>
      </c>
    </row>
    <row r="18" spans="1:21" x14ac:dyDescent="0.25">
      <c r="A18" t="str">
        <f>Table1422[[#This Row],[Community]]</f>
        <v xml:space="preserve">Angoon </v>
      </c>
      <c r="C18" s="126">
        <f>Table1422[[#This Row],[IQ1_Average]]</f>
        <v>18182.75</v>
      </c>
      <c r="D18" s="126">
        <f>Table1422[[#This Row],[IQ2_Average]]</f>
        <v>27120.5</v>
      </c>
      <c r="E18" s="126">
        <f>Table1422[[#This Row],[IQ3_Average]]</f>
        <v>43958.25</v>
      </c>
      <c r="F18" s="128">
        <f>Table1422[[#This Row],[SNAP_Average]]</f>
        <v>0.38250000000000001</v>
      </c>
      <c r="G18" s="127">
        <f>Table1422[[#This Row],[Poverty_Average]]</f>
        <v>0.26600000000000001</v>
      </c>
      <c r="H18" s="127">
        <f>Table1422[[#This Row],[Full Time Employment_Average]]</f>
        <v>0.48475000000000001</v>
      </c>
      <c r="I18">
        <f>'Update Information Here'!AL18</f>
        <v>40</v>
      </c>
      <c r="J18">
        <f t="shared" si="0"/>
        <v>480</v>
      </c>
      <c r="K18" s="131">
        <f>Table25[[#This Row],[Annual Fees]]/Table25[[#This Row],[IQ1_Average]]</f>
        <v>2.6398647069337696E-2</v>
      </c>
      <c r="L18" s="131">
        <f>Table25[[#This Row],[Annual Fees]]/Table25[[#This Row],[IQ2_Average]]</f>
        <v>1.7698788739145665E-2</v>
      </c>
      <c r="M18" s="131">
        <f>Table25[[#This Row],[Annual Fees]]/Table25[[#This Row],[IQ3_Average]]</f>
        <v>1.0919451980003754E-2</v>
      </c>
      <c r="N18" s="133">
        <f>AVERAGE(Table25[[#This Row],[RI_IQ1]:[RI_IQ3]])</f>
        <v>1.8338962596162373E-2</v>
      </c>
      <c r="O18">
        <f>IF(Table25[[#This Row],[SNAP_Average]]&gt;20%,1, IF(Table25[[#This Row],[SNAP_Average]]&lt;11%, 3, 2))</f>
        <v>1</v>
      </c>
      <c r="P18">
        <f>IF(Table25[[#This Row],[Poverty_Average]]&gt;20%,1, IF(Table25[[#This Row],[Poverty_Average]]&lt;10%, 3, 2))</f>
        <v>1</v>
      </c>
      <c r="Q18">
        <f>IF(Table25[[#This Row],[Full Time Employment_Average]]&lt;30%,1, IF(Table25[[#This Row],[Full Time Employment_Average]]&gt;50%, 3, 2))</f>
        <v>2</v>
      </c>
      <c r="R18" s="135">
        <f>AVERAGE(Table25[[#This Row],[FCI_SNAP]:[FCI_FullTimeEmployment]])</f>
        <v>1.3333333333333333</v>
      </c>
      <c r="S1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8"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Row],[IQ2_Average]])*(3*0.02)/12,IF(D67&lt;=1.5,"NA")))</f>
        <v>0</v>
      </c>
      <c r="U1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43.622969173153159</v>
      </c>
    </row>
    <row r="19" spans="1:21" x14ac:dyDescent="0.25">
      <c r="A19" t="str">
        <f>Table1422[[#This Row],[Community]]</f>
        <v xml:space="preserve">Aniak </v>
      </c>
      <c r="C19" s="126">
        <f>Table1422[[#This Row],[IQ1_Average]]</f>
        <v>28187.5</v>
      </c>
      <c r="D19" s="126">
        <f>Table1422[[#This Row],[IQ2_Average]]</f>
        <v>45180.25</v>
      </c>
      <c r="E19" s="126">
        <f>Table1422[[#This Row],[IQ3_Average]]</f>
        <v>71138.5</v>
      </c>
      <c r="F19" s="128">
        <f>Table1422[[#This Row],[SNAP_Average]]</f>
        <v>0.27875</v>
      </c>
      <c r="G19" s="127">
        <f>Table1422[[#This Row],[Poverty_Average]]</f>
        <v>0.16824999999999998</v>
      </c>
      <c r="H19" s="127">
        <f>Table1422[[#This Row],[Full Time Employment_Average]]</f>
        <v>0.38775000000000004</v>
      </c>
      <c r="I19">
        <f>'Update Information Here'!AL19</f>
        <v>60</v>
      </c>
      <c r="J19">
        <f t="shared" si="0"/>
        <v>720</v>
      </c>
      <c r="K19" s="131">
        <f>Table25[[#This Row],[Annual Fees]]/Table25[[#This Row],[IQ1_Average]]</f>
        <v>2.5543237250554324E-2</v>
      </c>
      <c r="L19" s="131">
        <f>Table25[[#This Row],[Annual Fees]]/Table25[[#This Row],[IQ2_Average]]</f>
        <v>1.5936166798545825E-2</v>
      </c>
      <c r="M19" s="131">
        <f>Table25[[#This Row],[Annual Fees]]/Table25[[#This Row],[IQ3_Average]]</f>
        <v>1.0121101794387006E-2</v>
      </c>
      <c r="N19" s="133">
        <f>AVERAGE(Table25[[#This Row],[RI_IQ1]:[RI_IQ3]])</f>
        <v>1.720016861449572E-2</v>
      </c>
      <c r="O19">
        <f>IF(Table25[[#This Row],[SNAP_Average]]&gt;20%,1, IF(Table25[[#This Row],[SNAP_Average]]&lt;11%, 3, 2))</f>
        <v>1</v>
      </c>
      <c r="P19">
        <f>IF(Table25[[#This Row],[Poverty_Average]]&gt;20%,1, IF(Table25[[#This Row],[Poverty_Average]]&lt;10%, 3, 2))</f>
        <v>2</v>
      </c>
      <c r="Q19">
        <f>IF(Table25[[#This Row],[Full Time Employment_Average]]&lt;30%,1, IF(Table25[[#This Row],[Full Time Employment_Average]]&gt;50%, 3, 2))</f>
        <v>2</v>
      </c>
      <c r="R19" s="135">
        <f>AVERAGE(Table25[[#This Row],[FCI_SNAP]:[FCI_FullTimeEmployment]])</f>
        <v>1.6666666666666667</v>
      </c>
      <c r="S1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Row],[IQ2_Average]])*(3*0.02)/12,IF(D68&lt;=1.5,"NA")))</f>
        <v>69.766757925191541</v>
      </c>
      <c r="U1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174.41689481297888</v>
      </c>
    </row>
    <row r="20" spans="1:21" x14ac:dyDescent="0.25">
      <c r="A20" t="str">
        <f>Table1422[[#This Row],[Community]]</f>
        <v xml:space="preserve">Anvik </v>
      </c>
      <c r="C20" s="126">
        <f>Table1422[[#This Row],[IQ1_Average]]</f>
        <v>13235.25</v>
      </c>
      <c r="D20" s="126">
        <f>Table1422[[#This Row],[IQ2_Average]]</f>
        <v>25412.5</v>
      </c>
      <c r="E20" s="126">
        <f>Table1422[[#This Row],[IQ3_Average]]</f>
        <v>38250</v>
      </c>
      <c r="F20" s="128">
        <f>Table1422[[#This Row],[SNAP_Average]]</f>
        <v>0.26275000000000004</v>
      </c>
      <c r="G20" s="127">
        <f>Table1422[[#This Row],[Poverty_Average]]</f>
        <v>0.19650000000000001</v>
      </c>
      <c r="H20" s="127">
        <f>Table1422[[#This Row],[Full Time Employment_Average]]</f>
        <v>0.26566666666666666</v>
      </c>
      <c r="I20">
        <f>'Update Information Here'!AL20</f>
        <v>0</v>
      </c>
      <c r="J20">
        <f t="shared" si="0"/>
        <v>0</v>
      </c>
      <c r="K20" s="131">
        <f>Table25[[#This Row],[Annual Fees]]/Table25[[#This Row],[IQ1_Average]]</f>
        <v>0</v>
      </c>
      <c r="L20" s="131">
        <f>Table25[[#This Row],[Annual Fees]]/Table25[[#This Row],[IQ2_Average]]</f>
        <v>0</v>
      </c>
      <c r="M20" s="131">
        <f>Table25[[#This Row],[Annual Fees]]/Table25[[#This Row],[IQ3_Average]]</f>
        <v>0</v>
      </c>
      <c r="N20" s="133">
        <f>AVERAGE(Table25[[#This Row],[RI_IQ1]:[RI_IQ3]])</f>
        <v>0</v>
      </c>
      <c r="O20">
        <f>IF(Table25[[#This Row],[SNAP_Average]]&gt;20%,1, IF(Table25[[#This Row],[SNAP_Average]]&lt;11%, 3, 2))</f>
        <v>1</v>
      </c>
      <c r="P20">
        <f>IF(Table25[[#This Row],[Poverty_Average]]&gt;20%,1, IF(Table25[[#This Row],[Poverty_Average]]&lt;10%, 3, 2))</f>
        <v>2</v>
      </c>
      <c r="Q20">
        <f>IF(Table25[[#This Row],[Full Time Employment_Average]]&lt;30%,1, IF(Table25[[#This Row],[Full Time Employment_Average]]&gt;50%, 3, 2))</f>
        <v>1</v>
      </c>
      <c r="R20" s="135">
        <f>AVERAGE(Table25[[#This Row],[FCI_SNAP]:[FCI_FullTimeEmployment]])</f>
        <v>1.3333333333333333</v>
      </c>
      <c r="S2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Row],[IQ2_Average]])*(3*0.02)/12,IF(D69&lt;=1.5,"NA")))</f>
        <v>0</v>
      </c>
      <c r="U2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35.448344262385788</v>
      </c>
    </row>
    <row r="21" spans="1:21" x14ac:dyDescent="0.25">
      <c r="A21" t="str">
        <f>Table1422[[#This Row],[Community]]</f>
        <v xml:space="preserve">Arctic Village  </v>
      </c>
      <c r="B21" t="s">
        <v>497</v>
      </c>
      <c r="C21" s="126">
        <f>Table1422[[#This Row],[IQ1_Average]]</f>
        <v>9611</v>
      </c>
      <c r="D21" s="126">
        <f>Table1422[[#This Row],[IQ2_Average]]</f>
        <v>24583.333333333332</v>
      </c>
      <c r="E21" s="126">
        <f>Table1422[[#This Row],[IQ3_Average]]</f>
        <v>35287.5</v>
      </c>
      <c r="F21" s="128">
        <f>Table1422[[#This Row],[SNAP_Average]]</f>
        <v>0.59399999999999997</v>
      </c>
      <c r="G21" s="127">
        <f>Table1422[[#This Row],[Poverty_Average]]</f>
        <v>0.40200000000000002</v>
      </c>
      <c r="H21" s="127">
        <f>Table1422[[#This Row],[Full Time Employment_Average]]</f>
        <v>0.22975000000000001</v>
      </c>
      <c r="I21">
        <f>'Update Information Here'!AL21</f>
        <v>0</v>
      </c>
      <c r="J21">
        <f t="shared" si="0"/>
        <v>0</v>
      </c>
      <c r="K21" s="131">
        <f>Table25[[#This Row],[Annual Fees]]/Table25[[#This Row],[IQ1_Average]]</f>
        <v>0</v>
      </c>
      <c r="L21" s="131">
        <f>Table25[[#This Row],[Annual Fees]]/Table25[[#This Row],[IQ2_Average]]</f>
        <v>0</v>
      </c>
      <c r="M21" s="131">
        <f>Table25[[#This Row],[Annual Fees]]/Table25[[#This Row],[IQ3_Average]]</f>
        <v>0</v>
      </c>
      <c r="N21" s="133">
        <f>AVERAGE(Table25[[#This Row],[RI_IQ1]:[RI_IQ3]])</f>
        <v>0</v>
      </c>
      <c r="O21">
        <f>IF(Table25[[#This Row],[SNAP_Average]]&gt;20%,1, IF(Table25[[#This Row],[SNAP_Average]]&lt;11%, 3, 2))</f>
        <v>1</v>
      </c>
      <c r="P21">
        <f>IF(Table25[[#This Row],[Poverty_Average]]&gt;20%,1, IF(Table25[[#This Row],[Poverty_Average]]&lt;10%, 3, 2))</f>
        <v>1</v>
      </c>
      <c r="Q21">
        <f>IF(Table25[[#This Row],[Full Time Employment_Average]]&lt;30%,1, IF(Table25[[#This Row],[Full Time Employment_Average]]&gt;50%, 3, 2))</f>
        <v>1</v>
      </c>
      <c r="R21" s="135">
        <f>AVERAGE(Table25[[#This Row],[FCI_SNAP]:[FCI_FullTimeEmployment]])</f>
        <v>1</v>
      </c>
      <c r="S2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1"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Row],[IQ2_Average]])*(3*0.02)/12,IF(D70&lt;=1.5,"NA")))</f>
        <v>0</v>
      </c>
      <c r="U2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28.891036309992767</v>
      </c>
    </row>
    <row r="22" spans="1:21" x14ac:dyDescent="0.25">
      <c r="A22" t="str">
        <f>Table1422[[#This Row],[Community]]</f>
        <v xml:space="preserve">Atka </v>
      </c>
      <c r="C22" s="126">
        <f>Table1422[[#This Row],[IQ1_Average]]</f>
        <v>31083.5</v>
      </c>
      <c r="D22" s="126">
        <f>Table1422[[#This Row],[IQ2_Average]]</f>
        <v>49875</v>
      </c>
      <c r="E22" s="126">
        <f>Table1422[[#This Row],[IQ3_Average]]</f>
        <v>59750</v>
      </c>
      <c r="F22" s="128">
        <f>Table1422[[#This Row],[SNAP_Average]]</f>
        <v>0.10875000000000001</v>
      </c>
      <c r="G22" s="127">
        <f>Table1422[[#This Row],[Poverty_Average]]</f>
        <v>0.10875000000000001</v>
      </c>
      <c r="H22" s="127">
        <f>Table1422[[#This Row],[Full Time Employment_Average]]</f>
        <v>0.41424999999999995</v>
      </c>
      <c r="I22">
        <f>'Update Information Here'!AL22</f>
        <v>100</v>
      </c>
      <c r="J22">
        <f t="shared" si="0"/>
        <v>1200</v>
      </c>
      <c r="K22" s="131">
        <f>Table25[[#This Row],[Annual Fees]]/Table25[[#This Row],[IQ1_Average]]</f>
        <v>3.8605691122299612E-2</v>
      </c>
      <c r="L22" s="131">
        <f>Table25[[#This Row],[Annual Fees]]/Table25[[#This Row],[IQ2_Average]]</f>
        <v>2.4060150375939851E-2</v>
      </c>
      <c r="M22" s="131">
        <f>Table25[[#This Row],[Annual Fees]]/Table25[[#This Row],[IQ3_Average]]</f>
        <v>2.0083682008368201E-2</v>
      </c>
      <c r="N22" s="133">
        <f>AVERAGE(Table25[[#This Row],[RI_IQ1]:[RI_IQ3]])</f>
        <v>2.7583174502202556E-2</v>
      </c>
      <c r="O22">
        <f>IF(Table25[[#This Row],[SNAP_Average]]&gt;20%,1, IF(Table25[[#This Row],[SNAP_Average]]&lt;11%, 3, 2))</f>
        <v>3</v>
      </c>
      <c r="P22">
        <f>IF(Table25[[#This Row],[Poverty_Average]]&gt;20%,1, IF(Table25[[#This Row],[Poverty_Average]]&lt;10%, 3, 2))</f>
        <v>2</v>
      </c>
      <c r="Q22">
        <f>IF(Table25[[#This Row],[Full Time Employment_Average]]&lt;30%,1, IF(Table25[[#This Row],[Full Time Employment_Average]]&gt;50%, 3, 2))</f>
        <v>2</v>
      </c>
      <c r="R22" s="135">
        <f>AVERAGE(Table25[[#This Row],[FCI_SNAP]:[FCI_FullTimeEmployment]])</f>
        <v>2.3333333333333335</v>
      </c>
      <c r="S2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Row],[IQ2_Average]])*(3*0.02)/12,IF(D71&lt;=1.5,"NA")))</f>
        <v>72.507970387538137</v>
      </c>
      <c r="U2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181.2699259688454</v>
      </c>
    </row>
    <row r="23" spans="1:21" x14ac:dyDescent="0.25">
      <c r="A23" t="str">
        <f>Table1422[[#This Row],[Community]]</f>
        <v xml:space="preserve">Atmautluak  </v>
      </c>
      <c r="B23" t="s">
        <v>497</v>
      </c>
      <c r="C23" s="126">
        <f>Table1422[[#This Row],[IQ1_Average]]</f>
        <v>11364.5</v>
      </c>
      <c r="D23" s="126">
        <f>Table1422[[#This Row],[IQ2_Average]]</f>
        <v>24316.75</v>
      </c>
      <c r="E23" s="126">
        <f>Table1422[[#This Row],[IQ3_Average]]</f>
        <v>47614.5</v>
      </c>
      <c r="F23" s="128">
        <f>Table1422[[#This Row],[SNAP_Average]]</f>
        <v>0.57425000000000004</v>
      </c>
      <c r="G23" s="127">
        <f>Table1422[[#This Row],[Poverty_Average]]</f>
        <v>0.36074999999999996</v>
      </c>
      <c r="H23" s="127">
        <f>Table1422[[#This Row],[Full Time Employment_Average]]</f>
        <v>0.216</v>
      </c>
      <c r="I23">
        <f>'Update Information Here'!AL23</f>
        <v>0</v>
      </c>
      <c r="J23">
        <f t="shared" si="0"/>
        <v>0</v>
      </c>
      <c r="K23" s="131">
        <f>Table25[[#This Row],[Annual Fees]]/Table25[[#This Row],[IQ1_Average]]</f>
        <v>0</v>
      </c>
      <c r="L23" s="131">
        <f>Table25[[#This Row],[Annual Fees]]/Table25[[#This Row],[IQ2_Average]]</f>
        <v>0</v>
      </c>
      <c r="M23" s="131">
        <f>Table25[[#This Row],[Annual Fees]]/Table25[[#This Row],[IQ3_Average]]</f>
        <v>0</v>
      </c>
      <c r="N23" s="133">
        <f>AVERAGE(Table25[[#This Row],[RI_IQ1]:[RI_IQ3]])</f>
        <v>0</v>
      </c>
      <c r="O23">
        <f>IF(Table25[[#This Row],[SNAP_Average]]&gt;20%,1, IF(Table25[[#This Row],[SNAP_Average]]&lt;11%, 3, 2))</f>
        <v>1</v>
      </c>
      <c r="P23">
        <f>IF(Table25[[#This Row],[Poverty_Average]]&gt;20%,1, IF(Table25[[#This Row],[Poverty_Average]]&lt;10%, 3, 2))</f>
        <v>1</v>
      </c>
      <c r="Q23">
        <f>IF(Table25[[#This Row],[Full Time Employment_Average]]&lt;30%,1, IF(Table25[[#This Row],[Full Time Employment_Average]]&gt;50%, 3, 2))</f>
        <v>1</v>
      </c>
      <c r="R23" s="135">
        <f>AVERAGE(Table25[[#This Row],[FCI_SNAP]:[FCI_FullTimeEmployment]])</f>
        <v>1</v>
      </c>
      <c r="S2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Row],[IQ2_Average]])*(3*0.02)/12,IF(D72&lt;=1.5,"NA")))</f>
        <v>0</v>
      </c>
      <c r="U2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33.306857747278983</v>
      </c>
    </row>
    <row r="24" spans="1:21" x14ac:dyDescent="0.25">
      <c r="A24" t="str">
        <f>Table1422[[#This Row],[Community]]</f>
        <v xml:space="preserve">Atqasuk </v>
      </c>
      <c r="C24" s="126">
        <f>Table1422[[#This Row],[IQ1_Average]]</f>
        <v>33104.25</v>
      </c>
      <c r="D24" s="126">
        <f>Table1422[[#This Row],[IQ2_Average]]</f>
        <v>51531.25</v>
      </c>
      <c r="E24" s="126">
        <f>Table1422[[#This Row],[IQ3_Average]]</f>
        <v>91875</v>
      </c>
      <c r="F24" s="128">
        <f>Table1422[[#This Row],[SNAP_Average]]</f>
        <v>0.158</v>
      </c>
      <c r="G24" s="127">
        <f>Table1422[[#This Row],[Poverty_Average]]</f>
        <v>0.15100000000000002</v>
      </c>
      <c r="H24" s="127">
        <f>Table1422[[#This Row],[Full Time Employment_Average]]</f>
        <v>0.32500000000000001</v>
      </c>
      <c r="I24">
        <f>'Update Information Here'!AL24</f>
        <v>0</v>
      </c>
      <c r="J24">
        <f t="shared" si="0"/>
        <v>0</v>
      </c>
      <c r="K24" s="131">
        <f>Table25[[#This Row],[Annual Fees]]/Table25[[#This Row],[IQ1_Average]]</f>
        <v>0</v>
      </c>
      <c r="L24" s="131">
        <f>Table25[[#This Row],[Annual Fees]]/Table25[[#This Row],[IQ2_Average]]</f>
        <v>0</v>
      </c>
      <c r="M24" s="131">
        <f>Table25[[#This Row],[Annual Fees]]/Table25[[#This Row],[IQ3_Average]]</f>
        <v>0</v>
      </c>
      <c r="N24" s="133">
        <f>AVERAGE(Table25[[#This Row],[RI_IQ1]:[RI_IQ3]])</f>
        <v>0</v>
      </c>
      <c r="O24">
        <f>IF(Table25[[#This Row],[SNAP_Average]]&gt;20%,1, IF(Table25[[#This Row],[SNAP_Average]]&lt;11%, 3, 2))</f>
        <v>2</v>
      </c>
      <c r="P24">
        <f>IF(Table25[[#This Row],[Poverty_Average]]&gt;20%,1, IF(Table25[[#This Row],[Poverty_Average]]&lt;10%, 3, 2))</f>
        <v>2</v>
      </c>
      <c r="Q24">
        <f>IF(Table25[[#This Row],[Full Time Employment_Average]]&lt;30%,1, IF(Table25[[#This Row],[Full Time Employment_Average]]&gt;50%, 3, 2))</f>
        <v>2</v>
      </c>
      <c r="R24" s="135">
        <f>AVERAGE(Table25[[#This Row],[FCI_SNAP]:[FCI_FullTimeEmployment]])</f>
        <v>2</v>
      </c>
      <c r="S2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Row],[IQ2_Average]])*(3*0.02)/12,IF(D73&lt;=1.5,"NA")))</f>
        <v>82.647830314665839</v>
      </c>
      <c r="U2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206.61957578666465</v>
      </c>
    </row>
    <row r="25" spans="1:21" x14ac:dyDescent="0.25">
      <c r="A25" t="str">
        <f>Table1422[[#This Row],[Community]]</f>
        <v xml:space="preserve">Attu Station  </v>
      </c>
      <c r="C25" s="126" t="e">
        <f>Table1422[[#This Row],[IQ1_Average]]</f>
        <v>#DIV/0!</v>
      </c>
      <c r="D25" s="126" t="e">
        <f>Table1422[[#This Row],[IQ2_Average]]</f>
        <v>#DIV/0!</v>
      </c>
      <c r="E25" s="126" t="e">
        <f>Table1422[[#This Row],[IQ3_Average]]</f>
        <v>#DIV/0!</v>
      </c>
      <c r="F25" s="128" t="e">
        <f>Table1422[[#This Row],[SNAP_Average]]</f>
        <v>#DIV/0!</v>
      </c>
      <c r="G25" s="127" t="e">
        <f>Table1422[[#This Row],[Poverty_Average]]</f>
        <v>#DIV/0!</v>
      </c>
      <c r="H25" s="127">
        <f>Table1422[[#This Row],[Full Time Employment_Average]]</f>
        <v>0.75</v>
      </c>
      <c r="I25">
        <f>'Update Information Here'!AL25</f>
        <v>0</v>
      </c>
      <c r="J25">
        <f t="shared" si="0"/>
        <v>0</v>
      </c>
      <c r="K25" s="131" t="e">
        <f>Table25[[#This Row],[Annual Fees]]/Table25[[#This Row],[IQ1_Average]]</f>
        <v>#DIV/0!</v>
      </c>
      <c r="L25" s="131" t="e">
        <f>Table25[[#This Row],[Annual Fees]]/Table25[[#This Row],[IQ2_Average]]</f>
        <v>#DIV/0!</v>
      </c>
      <c r="M25" s="131" t="e">
        <f>Table25[[#This Row],[Annual Fees]]/Table25[[#This Row],[IQ3_Average]]</f>
        <v>#DIV/0!</v>
      </c>
      <c r="N25" s="133" t="e">
        <f>AVERAGE(Table25[[#This Row],[RI_IQ1]:[RI_IQ3]])</f>
        <v>#DIV/0!</v>
      </c>
      <c r="O25" t="e">
        <f>IF(Table25[[#This Row],[SNAP_Average]]&gt;20%,1, IF(Table25[[#This Row],[SNAP_Average]]&lt;11%, 3, 2))</f>
        <v>#DIV/0!</v>
      </c>
      <c r="P25" t="e">
        <f>IF(Table25[[#This Row],[Poverty_Average]]&gt;20%,1, IF(Table25[[#This Row],[Poverty_Average]]&lt;10%, 3, 2))</f>
        <v>#DIV/0!</v>
      </c>
      <c r="Q25">
        <f>IF(Table25[[#This Row],[Full Time Employment_Average]]&lt;30%,1, IF(Table25[[#This Row],[Full Time Employment_Average]]&gt;50%, 3, 2))</f>
        <v>3</v>
      </c>
      <c r="R25" s="135" t="e">
        <f>AVERAGE(Table25[[#This Row],[FCI_SNAP]:[FCI_FullTimeEmployment]])</f>
        <v>#DIV/0!</v>
      </c>
      <c r="S25"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25"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Row],[IQ2_Average]])*(3*0.02)/12,IF(D74&lt;=1.5,"NA")))</f>
        <v>#DIV/0!</v>
      </c>
      <c r="U25"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26" spans="1:21" x14ac:dyDescent="0.25">
      <c r="A26" t="str">
        <f>Table1422[[#This Row],[Community]]</f>
        <v xml:space="preserve">Badger  </v>
      </c>
      <c r="C26" s="126">
        <f>Table1422[[#This Row],[IQ1_Average]]</f>
        <v>43272.75</v>
      </c>
      <c r="D26" s="126">
        <f>Table1422[[#This Row],[IQ2_Average]]</f>
        <v>69321.75</v>
      </c>
      <c r="E26" s="126">
        <f>Table1422[[#This Row],[IQ3_Average]]</f>
        <v>94802</v>
      </c>
      <c r="F26" s="128">
        <f>Table1422[[#This Row],[SNAP_Average]]</f>
        <v>5.6499999999999995E-2</v>
      </c>
      <c r="G26" s="127">
        <f>Table1422[[#This Row],[Poverty_Average]]</f>
        <v>5.9250000000000004E-2</v>
      </c>
      <c r="H26" s="127">
        <f>Table1422[[#This Row],[Full Time Employment_Average]]</f>
        <v>0.59250000000000003</v>
      </c>
      <c r="I26">
        <f>'Update Information Here'!AL26</f>
        <v>0</v>
      </c>
      <c r="J26">
        <f t="shared" si="0"/>
        <v>0</v>
      </c>
      <c r="K26" s="131">
        <f>Table25[[#This Row],[Annual Fees]]/Table25[[#This Row],[IQ1_Average]]</f>
        <v>0</v>
      </c>
      <c r="L26" s="131">
        <f>Table25[[#This Row],[Annual Fees]]/Table25[[#This Row],[IQ2_Average]]</f>
        <v>0</v>
      </c>
      <c r="M26" s="131">
        <f>Table25[[#This Row],[Annual Fees]]/Table25[[#This Row],[IQ3_Average]]</f>
        <v>0</v>
      </c>
      <c r="N26" s="133">
        <f>AVERAGE(Table25[[#This Row],[RI_IQ1]:[RI_IQ3]])</f>
        <v>0</v>
      </c>
      <c r="O26">
        <f>IF(Table25[[#This Row],[SNAP_Average]]&gt;20%,1, IF(Table25[[#This Row],[SNAP_Average]]&lt;11%, 3, 2))</f>
        <v>3</v>
      </c>
      <c r="P26">
        <f>IF(Table25[[#This Row],[Poverty_Average]]&gt;20%,1, IF(Table25[[#This Row],[Poverty_Average]]&lt;10%, 3, 2))</f>
        <v>3</v>
      </c>
      <c r="Q26">
        <f>IF(Table25[[#This Row],[Full Time Employment_Average]]&lt;30%,1, IF(Table25[[#This Row],[Full Time Employment_Average]]&gt;50%, 3, 2))</f>
        <v>3</v>
      </c>
      <c r="R26" s="135">
        <f>AVERAGE(Table25[[#This Row],[FCI_SNAP]:[FCI_FullTimeEmployment]])</f>
        <v>3</v>
      </c>
      <c r="S2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Row],[IQ2_Average]])*(3*0.02)/12,IF(D75&lt;=1.5,"NA")))</f>
        <v>259.96703645763506</v>
      </c>
      <c r="U2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415.94725833221605</v>
      </c>
    </row>
    <row r="27" spans="1:21" x14ac:dyDescent="0.25">
      <c r="A27" t="str">
        <f>Table1422[[#This Row],[Community]]</f>
        <v xml:space="preserve">Bear Creek  </v>
      </c>
      <c r="C27" s="126">
        <f>Table1422[[#This Row],[IQ1_Average]]</f>
        <v>33735.25</v>
      </c>
      <c r="D27" s="126">
        <f>Table1422[[#This Row],[IQ2_Average]]</f>
        <v>62347.75</v>
      </c>
      <c r="E27" s="126">
        <f>Table1422[[#This Row],[IQ3_Average]]</f>
        <v>99559.25</v>
      </c>
      <c r="F27" s="128">
        <f>Table1422[[#This Row],[SNAP_Average]]</f>
        <v>0.10350000000000001</v>
      </c>
      <c r="G27" s="127">
        <f>Table1422[[#This Row],[Poverty_Average]]</f>
        <v>0.13400000000000001</v>
      </c>
      <c r="H27" s="127">
        <f>Table1422[[#This Row],[Full Time Employment_Average]]</f>
        <v>0.60375000000000001</v>
      </c>
      <c r="I27">
        <f>'Update Information Here'!AL27</f>
        <v>0</v>
      </c>
      <c r="J27">
        <f t="shared" si="0"/>
        <v>0</v>
      </c>
      <c r="K27" s="131">
        <f>Table25[[#This Row],[Annual Fees]]/Table25[[#This Row],[IQ1_Average]]</f>
        <v>0</v>
      </c>
      <c r="L27" s="131">
        <f>Table25[[#This Row],[Annual Fees]]/Table25[[#This Row],[IQ2_Average]]</f>
        <v>0</v>
      </c>
      <c r="M27" s="131">
        <f>Table25[[#This Row],[Annual Fees]]/Table25[[#This Row],[IQ3_Average]]</f>
        <v>0</v>
      </c>
      <c r="N27" s="133">
        <f>AVERAGE(Table25[[#This Row],[RI_IQ1]:[RI_IQ3]])</f>
        <v>0</v>
      </c>
      <c r="O27">
        <f>IF(Table25[[#This Row],[SNAP_Average]]&gt;20%,1, IF(Table25[[#This Row],[SNAP_Average]]&lt;11%, 3, 2))</f>
        <v>3</v>
      </c>
      <c r="P27">
        <f>IF(Table25[[#This Row],[Poverty_Average]]&gt;20%,1, IF(Table25[[#This Row],[Poverty_Average]]&lt;10%, 3, 2))</f>
        <v>2</v>
      </c>
      <c r="Q27">
        <f>IF(Table25[[#This Row],[Full Time Employment_Average]]&lt;30%,1, IF(Table25[[#This Row],[Full Time Employment_Average]]&gt;50%, 3, 2))</f>
        <v>3</v>
      </c>
      <c r="R27" s="135">
        <f>AVERAGE(Table25[[#This Row],[FCI_SNAP]:[FCI_FullTimeEmployment]])</f>
        <v>2.6666666666666665</v>
      </c>
      <c r="S2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Row],[IQ2_Average]])*(3*0.02)/12,IF(D76&lt;=1.5,"NA")))</f>
        <v>224.31210989721589</v>
      </c>
      <c r="U2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358.8993758355453</v>
      </c>
    </row>
    <row r="28" spans="1:21" x14ac:dyDescent="0.25">
      <c r="A28" t="str">
        <f>Table1422[[#This Row],[Community]]</f>
        <v xml:space="preserve">Beaver  </v>
      </c>
      <c r="C28" s="126">
        <f>Table1422[[#This Row],[IQ1_Average]]</f>
        <v>15469.5</v>
      </c>
      <c r="D28" s="126">
        <f>Table1422[[#This Row],[IQ2_Average]]</f>
        <v>30425</v>
      </c>
      <c r="E28" s="126">
        <f>Table1422[[#This Row],[IQ3_Average]]</f>
        <v>46472.25</v>
      </c>
      <c r="F28" s="128">
        <f>Table1422[[#This Row],[SNAP_Average]]</f>
        <v>0.39924999999999999</v>
      </c>
      <c r="G28" s="127">
        <f>Table1422[[#This Row],[Poverty_Average]]</f>
        <v>0.26050000000000001</v>
      </c>
      <c r="H28" s="127">
        <f>Table1422[[#This Row],[Full Time Employment_Average]]</f>
        <v>0.15975</v>
      </c>
      <c r="I28">
        <f>'Update Information Here'!AL28</f>
        <v>0</v>
      </c>
      <c r="J28">
        <f t="shared" si="0"/>
        <v>0</v>
      </c>
      <c r="K28" s="131">
        <f>Table25[[#This Row],[Annual Fees]]/Table25[[#This Row],[IQ1_Average]]</f>
        <v>0</v>
      </c>
      <c r="L28" s="131">
        <f>Table25[[#This Row],[Annual Fees]]/Table25[[#This Row],[IQ2_Average]]</f>
        <v>0</v>
      </c>
      <c r="M28" s="131">
        <f>Table25[[#This Row],[Annual Fees]]/Table25[[#This Row],[IQ3_Average]]</f>
        <v>0</v>
      </c>
      <c r="N28" s="133">
        <f>AVERAGE(Table25[[#This Row],[RI_IQ1]:[RI_IQ3]])</f>
        <v>0</v>
      </c>
      <c r="O28">
        <f>IF(Table25[[#This Row],[SNAP_Average]]&gt;20%,1, IF(Table25[[#This Row],[SNAP_Average]]&lt;11%, 3, 2))</f>
        <v>1</v>
      </c>
      <c r="P28">
        <f>IF(Table25[[#This Row],[Poverty_Average]]&gt;20%,1, IF(Table25[[#This Row],[Poverty_Average]]&lt;10%, 3, 2))</f>
        <v>1</v>
      </c>
      <c r="Q28">
        <f>IF(Table25[[#This Row],[Full Time Employment_Average]]&lt;30%,1, IF(Table25[[#This Row],[Full Time Employment_Average]]&gt;50%, 3, 2))</f>
        <v>1</v>
      </c>
      <c r="R28" s="135">
        <f>AVERAGE(Table25[[#This Row],[FCI_SNAP]:[FCI_FullTimeEmployment]])</f>
        <v>1</v>
      </c>
      <c r="S2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8"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Row],[IQ2_Average]])*(3*0.02)/12,IF(D77&lt;=1.5,"NA")))</f>
        <v>0</v>
      </c>
      <c r="U2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42.006479566302779</v>
      </c>
    </row>
    <row r="29" spans="1:21" x14ac:dyDescent="0.25">
      <c r="A29" t="str">
        <f>Table1422[[#This Row],[Community]]</f>
        <v xml:space="preserve">Beluga  </v>
      </c>
      <c r="C29" s="126">
        <f>Table1422[[#This Row],[IQ1_Average]]</f>
        <v>8833</v>
      </c>
      <c r="D29" s="126">
        <f>Table1422[[#This Row],[IQ2_Average]]</f>
        <v>15167</v>
      </c>
      <c r="E29" s="126">
        <f>Table1422[[#This Row],[IQ3_Average]]</f>
        <v>24250</v>
      </c>
      <c r="F29" s="128">
        <f>Table1422[[#This Row],[SNAP_Average]]</f>
        <v>0.125</v>
      </c>
      <c r="G29" s="127">
        <f>Table1422[[#This Row],[Poverty_Average]]</f>
        <v>0.28149999999999997</v>
      </c>
      <c r="H29" s="127">
        <f>Table1422[[#This Row],[Full Time Employment_Average]]</f>
        <v>0</v>
      </c>
      <c r="I29">
        <f>'Update Information Here'!AL29</f>
        <v>0</v>
      </c>
      <c r="J29">
        <f t="shared" si="0"/>
        <v>0</v>
      </c>
      <c r="K29" s="131">
        <f>Table25[[#This Row],[Annual Fees]]/Table25[[#This Row],[IQ1_Average]]</f>
        <v>0</v>
      </c>
      <c r="L29" s="131">
        <f>Table25[[#This Row],[Annual Fees]]/Table25[[#This Row],[IQ2_Average]]</f>
        <v>0</v>
      </c>
      <c r="M29" s="131">
        <f>Table25[[#This Row],[Annual Fees]]/Table25[[#This Row],[IQ3_Average]]</f>
        <v>0</v>
      </c>
      <c r="N29" s="133">
        <f>AVERAGE(Table25[[#This Row],[RI_IQ1]:[RI_IQ3]])</f>
        <v>0</v>
      </c>
      <c r="O29">
        <f>IF(Table25[[#This Row],[SNAP_Average]]&gt;20%,1, IF(Table25[[#This Row],[SNAP_Average]]&lt;11%, 3, 2))</f>
        <v>2</v>
      </c>
      <c r="P29">
        <f>IF(Table25[[#This Row],[Poverty_Average]]&gt;20%,1, IF(Table25[[#This Row],[Poverty_Average]]&lt;10%, 3, 2))</f>
        <v>1</v>
      </c>
      <c r="Q29">
        <f>IF(Table25[[#This Row],[Full Time Employment_Average]]&lt;30%,1, IF(Table25[[#This Row],[Full Time Employment_Average]]&gt;50%, 3, 2))</f>
        <v>1</v>
      </c>
      <c r="R29" s="135">
        <f>AVERAGE(Table25[[#This Row],[FCI_SNAP]:[FCI_FullTimeEmployment]])</f>
        <v>1.3333333333333333</v>
      </c>
      <c r="S2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Row],[IQ2_Average]])*(3*0.02)/12,IF(D78&lt;=1.5,"NA")))</f>
        <v>0</v>
      </c>
      <c r="U2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22.687924690127186</v>
      </c>
    </row>
    <row r="30" spans="1:21" x14ac:dyDescent="0.25">
      <c r="A30" t="str">
        <f>Table1422[[#This Row],[Community]]</f>
        <v xml:space="preserve">Bethel </v>
      </c>
      <c r="C30" s="126">
        <f>Table1422[[#This Row],[IQ1_Average]]</f>
        <v>38726.666666666664</v>
      </c>
      <c r="D30" s="126">
        <f>Table1422[[#This Row],[IQ2_Average]]</f>
        <v>69196.666666666672</v>
      </c>
      <c r="E30" s="126">
        <f>Table1422[[#This Row],[IQ3_Average]]</f>
        <v>98931.333333333328</v>
      </c>
      <c r="F30" s="128">
        <f>Table1422[[#This Row],[SNAP_Average]]</f>
        <v>0.13800000000000001</v>
      </c>
      <c r="G30" s="127">
        <f>Table1422[[#This Row],[Poverty_Average]]</f>
        <v>8.1750000000000003E-2</v>
      </c>
      <c r="H30" s="127">
        <f>Table1422[[#This Row],[Full Time Employment_Average]]</f>
        <v>0.47049999999999997</v>
      </c>
      <c r="I30">
        <f>'Update Information Here'!AL30</f>
        <v>246.91</v>
      </c>
      <c r="J30">
        <f t="shared" si="0"/>
        <v>2962.92</v>
      </c>
      <c r="K30" s="131">
        <f>Table25[[#This Row],[Annual Fees]]/Table25[[#This Row],[IQ1_Average]]</f>
        <v>7.6508521260113621E-2</v>
      </c>
      <c r="L30" s="131">
        <f>Table25[[#This Row],[Annual Fees]]/Table25[[#This Row],[IQ2_Average]]</f>
        <v>4.2818825569632443E-2</v>
      </c>
      <c r="M30" s="131">
        <f>Table25[[#This Row],[Annual Fees]]/Table25[[#This Row],[IQ3_Average]]</f>
        <v>2.9949257734320778E-2</v>
      </c>
      <c r="N30" s="133">
        <f>AVERAGE(Table25[[#This Row],[RI_IQ1]:[RI_IQ3]])</f>
        <v>4.9758868188022276E-2</v>
      </c>
      <c r="O30">
        <f>IF(Table25[[#This Row],[SNAP_Average]]&gt;20%,1, IF(Table25[[#This Row],[SNAP_Average]]&lt;11%, 3, 2))</f>
        <v>2</v>
      </c>
      <c r="P30">
        <f>IF(Table25[[#This Row],[Poverty_Average]]&gt;20%,1, IF(Table25[[#This Row],[Poverty_Average]]&lt;10%, 3, 2))</f>
        <v>3</v>
      </c>
      <c r="Q30">
        <f>IF(Table25[[#This Row],[Full Time Employment_Average]]&lt;30%,1, IF(Table25[[#This Row],[Full Time Employment_Average]]&gt;50%, 3, 2))</f>
        <v>2</v>
      </c>
      <c r="R30" s="135">
        <f>AVERAGE(Table25[[#This Row],[FCI_SNAP]:[FCI_FullTimeEmployment]])</f>
        <v>2.3333333333333335</v>
      </c>
      <c r="S3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Row],[IQ2_Average]])*(3*0.02)/12,IF(D79&lt;=1.5,"NA")))</f>
        <v>99.242611012376287</v>
      </c>
      <c r="U3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248.10652753094075</v>
      </c>
    </row>
    <row r="31" spans="1:21" x14ac:dyDescent="0.25">
      <c r="A31" t="str">
        <f>Table1422[[#This Row],[Community]]</f>
        <v xml:space="preserve">Bettles </v>
      </c>
      <c r="C31" s="126">
        <f>Table1422[[#This Row],[IQ1_Average]]</f>
        <v>40482</v>
      </c>
      <c r="D31" s="126">
        <f>Table1422[[#This Row],[IQ2_Average]]</f>
        <v>70350</v>
      </c>
      <c r="E31" s="126">
        <f>Table1422[[#This Row],[IQ3_Average]]</f>
        <v>85087</v>
      </c>
      <c r="F31" s="128">
        <f>Table1422[[#This Row],[SNAP_Average]]</f>
        <v>4.5499999999999999E-2</v>
      </c>
      <c r="G31" s="127">
        <f>Table1422[[#This Row],[Poverty_Average]]</f>
        <v>2.9249999999999998E-2</v>
      </c>
      <c r="H31" s="127">
        <f>Table1422[[#This Row],[Full Time Employment_Average]]</f>
        <v>0.86325000000000007</v>
      </c>
      <c r="I31">
        <f>'Update Information Here'!AL31</f>
        <v>0</v>
      </c>
      <c r="J31">
        <f t="shared" si="0"/>
        <v>0</v>
      </c>
      <c r="K31" s="131">
        <f>Table25[[#This Row],[Annual Fees]]/Table25[[#This Row],[IQ1_Average]]</f>
        <v>0</v>
      </c>
      <c r="L31" s="131">
        <f>Table25[[#This Row],[Annual Fees]]/Table25[[#This Row],[IQ2_Average]]</f>
        <v>0</v>
      </c>
      <c r="M31" s="131">
        <f>Table25[[#This Row],[Annual Fees]]/Table25[[#This Row],[IQ3_Average]]</f>
        <v>0</v>
      </c>
      <c r="N31" s="133">
        <f>AVERAGE(Table25[[#This Row],[RI_IQ1]:[RI_IQ3]])</f>
        <v>0</v>
      </c>
      <c r="O31">
        <f>IF(Table25[[#This Row],[SNAP_Average]]&gt;20%,1, IF(Table25[[#This Row],[SNAP_Average]]&lt;11%, 3, 2))</f>
        <v>3</v>
      </c>
      <c r="P31">
        <f>IF(Table25[[#This Row],[Poverty_Average]]&gt;20%,1, IF(Table25[[#This Row],[Poverty_Average]]&lt;10%, 3, 2))</f>
        <v>3</v>
      </c>
      <c r="Q31">
        <f>IF(Table25[[#This Row],[Full Time Employment_Average]]&lt;30%,1, IF(Table25[[#This Row],[Full Time Employment_Average]]&gt;50%, 3, 2))</f>
        <v>3</v>
      </c>
      <c r="R31" s="135">
        <f>AVERAGE(Table25[[#This Row],[FCI_SNAP]:[FCI_FullTimeEmployment]])</f>
        <v>3</v>
      </c>
      <c r="S3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Row],[IQ2_Average]])*(3*0.02)/12,IF(D80&lt;=1.5,"NA")))</f>
        <v>246.69597810137827</v>
      </c>
      <c r="U3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394.71356496220523</v>
      </c>
    </row>
    <row r="32" spans="1:21" x14ac:dyDescent="0.25">
      <c r="A32" t="str">
        <f>Table1422[[#This Row],[Community]]</f>
        <v xml:space="preserve">Big Delta  </v>
      </c>
      <c r="C32" s="126">
        <f>Table1422[[#This Row],[IQ1_Average]]</f>
        <v>30986</v>
      </c>
      <c r="D32" s="126">
        <f>Table1422[[#This Row],[IQ2_Average]]</f>
        <v>58010.333333333336</v>
      </c>
      <c r="E32" s="126">
        <f>Table1422[[#This Row],[IQ3_Average]]</f>
        <v>83612</v>
      </c>
      <c r="F32" s="128">
        <f>Table1422[[#This Row],[SNAP_Average]]</f>
        <v>0</v>
      </c>
      <c r="G32" s="127">
        <f>Table1422[[#This Row],[Poverty_Average]]</f>
        <v>2.8999999999999998E-2</v>
      </c>
      <c r="H32" s="127">
        <f>Table1422[[#This Row],[Full Time Employment_Average]]</f>
        <v>0.5046666666666666</v>
      </c>
      <c r="I32">
        <f>'Update Information Here'!AL32</f>
        <v>0</v>
      </c>
      <c r="J32">
        <f t="shared" si="0"/>
        <v>0</v>
      </c>
      <c r="K32" s="131">
        <f>Table25[[#This Row],[Annual Fees]]/Table25[[#This Row],[IQ1_Average]]</f>
        <v>0</v>
      </c>
      <c r="L32" s="131">
        <f>Table25[[#This Row],[Annual Fees]]/Table25[[#This Row],[IQ2_Average]]</f>
        <v>0</v>
      </c>
      <c r="M32" s="131">
        <f>Table25[[#This Row],[Annual Fees]]/Table25[[#This Row],[IQ3_Average]]</f>
        <v>0</v>
      </c>
      <c r="N32" s="133">
        <f>AVERAGE(Table25[[#This Row],[RI_IQ1]:[RI_IQ3]])</f>
        <v>0</v>
      </c>
      <c r="O32">
        <f>IF(Table25[[#This Row],[SNAP_Average]]&gt;20%,1, IF(Table25[[#This Row],[SNAP_Average]]&lt;11%, 3, 2))</f>
        <v>3</v>
      </c>
      <c r="P32">
        <f>IF(Table25[[#This Row],[Poverty_Average]]&gt;20%,1, IF(Table25[[#This Row],[Poverty_Average]]&lt;10%, 3, 2))</f>
        <v>3</v>
      </c>
      <c r="Q32">
        <f>IF(Table25[[#This Row],[Full Time Employment_Average]]&lt;30%,1, IF(Table25[[#This Row],[Full Time Employment_Average]]&gt;50%, 3, 2))</f>
        <v>3</v>
      </c>
      <c r="R32" s="135">
        <f>AVERAGE(Table25[[#This Row],[FCI_SNAP]:[FCI_FullTimeEmployment]])</f>
        <v>3</v>
      </c>
      <c r="S3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Row],[IQ2_Average]])*(3*0.02)/12,IF(D81&lt;=1.5,"NA")))</f>
        <v>203.3480752553761</v>
      </c>
      <c r="U3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325.35692040860175</v>
      </c>
    </row>
    <row r="33" spans="1:21" x14ac:dyDescent="0.25">
      <c r="A33" t="str">
        <f>Table1422[[#This Row],[Community]]</f>
        <v xml:space="preserve">Big Lake  </v>
      </c>
      <c r="C33" s="126">
        <f>Table1422[[#This Row],[IQ1_Average]]</f>
        <v>30482</v>
      </c>
      <c r="D33" s="126">
        <f>Table1422[[#This Row],[IQ2_Average]]</f>
        <v>55745.5</v>
      </c>
      <c r="E33" s="126">
        <f>Table1422[[#This Row],[IQ3_Average]]</f>
        <v>82262</v>
      </c>
      <c r="F33" s="128">
        <f>Table1422[[#This Row],[SNAP_Average]]</f>
        <v>6.3E-2</v>
      </c>
      <c r="G33" s="127">
        <f>Table1422[[#This Row],[Poverty_Average]]</f>
        <v>0.11375</v>
      </c>
      <c r="H33" s="127">
        <f>Table1422[[#This Row],[Full Time Employment_Average]]</f>
        <v>0.35550000000000004</v>
      </c>
      <c r="I33">
        <f>'Update Information Here'!AL33</f>
        <v>0</v>
      </c>
      <c r="J33">
        <f t="shared" si="0"/>
        <v>0</v>
      </c>
      <c r="K33" s="131">
        <f>Table25[[#This Row],[Annual Fees]]/Table25[[#This Row],[IQ1_Average]]</f>
        <v>0</v>
      </c>
      <c r="L33" s="131">
        <f>Table25[[#This Row],[Annual Fees]]/Table25[[#This Row],[IQ2_Average]]</f>
        <v>0</v>
      </c>
      <c r="M33" s="131">
        <f>Table25[[#This Row],[Annual Fees]]/Table25[[#This Row],[IQ3_Average]]</f>
        <v>0</v>
      </c>
      <c r="N33" s="133">
        <f>AVERAGE(Table25[[#This Row],[RI_IQ1]:[RI_IQ3]])</f>
        <v>0</v>
      </c>
      <c r="O33">
        <f>IF(Table25[[#This Row],[SNAP_Average]]&gt;20%,1, IF(Table25[[#This Row],[SNAP_Average]]&lt;11%, 3, 2))</f>
        <v>3</v>
      </c>
      <c r="P33">
        <f>IF(Table25[[#This Row],[Poverty_Average]]&gt;20%,1, IF(Table25[[#This Row],[Poverty_Average]]&lt;10%, 3, 2))</f>
        <v>2</v>
      </c>
      <c r="Q33">
        <f>IF(Table25[[#This Row],[Full Time Employment_Average]]&lt;30%,1, IF(Table25[[#This Row],[Full Time Employment_Average]]&gt;50%, 3, 2))</f>
        <v>2</v>
      </c>
      <c r="R33" s="135">
        <f>AVERAGE(Table25[[#This Row],[FCI_SNAP]:[FCI_FullTimeEmployment]])</f>
        <v>2.3333333333333335</v>
      </c>
      <c r="S3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Row],[IQ2_Average]])*(3*0.02)/12,IF(D82&lt;=1.5,"NA")))</f>
        <v>79.489745587275493</v>
      </c>
      <c r="U3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198.72436396818878</v>
      </c>
    </row>
    <row r="34" spans="1:21" x14ac:dyDescent="0.25">
      <c r="A34" t="str">
        <f>Table1422[[#This Row],[Community]]</f>
        <v xml:space="preserve">Birch Creek  </v>
      </c>
      <c r="B34" t="s">
        <v>497</v>
      </c>
      <c r="C34" s="126">
        <f>Table1422[[#This Row],[IQ1_Average]]</f>
        <v>24264</v>
      </c>
      <c r="D34" s="126">
        <f>Table1422[[#This Row],[IQ2_Average]]</f>
        <v>51900</v>
      </c>
      <c r="E34" s="126">
        <f>Table1422[[#This Row],[IQ3_Average]]</f>
        <v>80275</v>
      </c>
      <c r="F34" s="128">
        <f>Table1422[[#This Row],[SNAP_Average]]</f>
        <v>0.43725000000000003</v>
      </c>
      <c r="G34" s="127">
        <f>Table1422[[#This Row],[Poverty_Average]]</f>
        <v>0.78849999999999998</v>
      </c>
      <c r="H34" s="127" t="e">
        <f>Table1422[[#This Row],[Full Time Employment_Average]]</f>
        <v>#DIV/0!</v>
      </c>
      <c r="I34">
        <f>'Update Information Here'!AL34</f>
        <v>0</v>
      </c>
      <c r="J34">
        <f t="shared" si="0"/>
        <v>0</v>
      </c>
      <c r="K34" s="131">
        <f>Table25[[#This Row],[Annual Fees]]/Table25[[#This Row],[IQ1_Average]]</f>
        <v>0</v>
      </c>
      <c r="L34" s="131">
        <f>Table25[[#This Row],[Annual Fees]]/Table25[[#This Row],[IQ2_Average]]</f>
        <v>0</v>
      </c>
      <c r="M34" s="131">
        <f>Table25[[#This Row],[Annual Fees]]/Table25[[#This Row],[IQ3_Average]]</f>
        <v>0</v>
      </c>
      <c r="N34" s="133">
        <f>AVERAGE(Table25[[#This Row],[RI_IQ1]:[RI_IQ3]])</f>
        <v>0</v>
      </c>
      <c r="O34">
        <f>IF(Table25[[#This Row],[SNAP_Average]]&gt;20%,1, IF(Table25[[#This Row],[SNAP_Average]]&lt;11%, 3, 2))</f>
        <v>1</v>
      </c>
      <c r="P34">
        <f>IF(Table25[[#This Row],[Poverty_Average]]&gt;20%,1, IF(Table25[[#This Row],[Poverty_Average]]&lt;10%, 3, 2))</f>
        <v>1</v>
      </c>
      <c r="Q34" t="e">
        <f>IF(Table25[[#This Row],[Full Time Employment_Average]]&lt;30%,1, IF(Table25[[#This Row],[Full Time Employment_Average]]&gt;50%, 3, 2))</f>
        <v>#DIV/0!</v>
      </c>
      <c r="R34" s="135" t="e">
        <f>AVERAGE(Table25[[#This Row],[FCI_SNAP]:[FCI_FullTimeEmployment]])</f>
        <v>#DIV/0!</v>
      </c>
      <c r="S34"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34"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Row],[IQ2_Average]])*(3*0.02)/12,IF(D83&lt;=1.5,"NA")))</f>
        <v>#DIV/0!</v>
      </c>
      <c r="U34"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35" spans="1:21" x14ac:dyDescent="0.25">
      <c r="A35" t="str">
        <f>Table1422[[#This Row],[Community]]</f>
        <v xml:space="preserve">Brevig Mission </v>
      </c>
      <c r="C35" s="126">
        <f>Table1422[[#This Row],[IQ1_Average]]</f>
        <v>14194.666666666666</v>
      </c>
      <c r="D35" s="126">
        <f>Table1422[[#This Row],[IQ2_Average]]</f>
        <v>29319.333333333332</v>
      </c>
      <c r="E35" s="126">
        <f>Table1422[[#This Row],[IQ3_Average]]</f>
        <v>42958.333333333336</v>
      </c>
      <c r="F35" s="128">
        <f>Table1422[[#This Row],[SNAP_Average]]</f>
        <v>0.55200000000000005</v>
      </c>
      <c r="G35" s="127">
        <f>Table1422[[#This Row],[Poverty_Average]]</f>
        <v>0.63574999999999993</v>
      </c>
      <c r="H35" s="127">
        <f>Table1422[[#This Row],[Full Time Employment_Average]]</f>
        <v>0.17074999999999999</v>
      </c>
      <c r="I35">
        <f>'Update Information Here'!AL35</f>
        <v>100</v>
      </c>
      <c r="J35">
        <f t="shared" si="0"/>
        <v>1200</v>
      </c>
      <c r="K35" s="131">
        <f>Table25[[#This Row],[Annual Fees]]/Table25[[#This Row],[IQ1_Average]]</f>
        <v>8.4538793913206844E-2</v>
      </c>
      <c r="L35" s="131">
        <f>Table25[[#This Row],[Annual Fees]]/Table25[[#This Row],[IQ2_Average]]</f>
        <v>4.0928625025580395E-2</v>
      </c>
      <c r="M35" s="131">
        <f>Table25[[#This Row],[Annual Fees]]/Table25[[#This Row],[IQ3_Average]]</f>
        <v>2.7934044616876819E-2</v>
      </c>
      <c r="N35" s="133">
        <f>AVERAGE(Table25[[#This Row],[RI_IQ1]:[RI_IQ3]])</f>
        <v>5.1133821185221355E-2</v>
      </c>
      <c r="O35">
        <f>IF(Table25[[#This Row],[SNAP_Average]]&gt;20%,1, IF(Table25[[#This Row],[SNAP_Average]]&lt;11%, 3, 2))</f>
        <v>1</v>
      </c>
      <c r="P35">
        <f>IF(Table25[[#This Row],[Poverty_Average]]&gt;20%,1, IF(Table25[[#This Row],[Poverty_Average]]&lt;10%, 3, 2))</f>
        <v>1</v>
      </c>
      <c r="Q35">
        <f>IF(Table25[[#This Row],[Full Time Employment_Average]]&lt;30%,1, IF(Table25[[#This Row],[Full Time Employment_Average]]&gt;50%, 3, 2))</f>
        <v>1</v>
      </c>
      <c r="R35" s="135">
        <f>AVERAGE(Table25[[#This Row],[FCI_SNAP]:[FCI_FullTimeEmployment]])</f>
        <v>1</v>
      </c>
      <c r="S3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5"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Row],[IQ2_Average]])*(3*0.02)/12,IF(D84&lt;=1.5,"NA")))</f>
        <v>0</v>
      </c>
      <c r="U3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39.113055774874077</v>
      </c>
    </row>
    <row r="36" spans="1:21" x14ac:dyDescent="0.25">
      <c r="A36" t="str">
        <f>Table1422[[#This Row],[Community]]</f>
        <v xml:space="preserve">Buckland </v>
      </c>
      <c r="C36" s="126">
        <f>Table1422[[#This Row],[IQ1_Average]]</f>
        <v>22531.25</v>
      </c>
      <c r="D36" s="126">
        <f>Table1422[[#This Row],[IQ2_Average]]</f>
        <v>35977.5</v>
      </c>
      <c r="E36" s="126">
        <f>Table1422[[#This Row],[IQ3_Average]]</f>
        <v>56225</v>
      </c>
      <c r="F36" s="128">
        <f>Table1422[[#This Row],[SNAP_Average]]</f>
        <v>0.47350000000000003</v>
      </c>
      <c r="G36" s="127">
        <f>Table1422[[#This Row],[Poverty_Average]]</f>
        <v>0.32025000000000003</v>
      </c>
      <c r="H36" s="127">
        <f>Table1422[[#This Row],[Full Time Employment_Average]]</f>
        <v>0.41375000000000006</v>
      </c>
      <c r="I36">
        <f>'Update Information Here'!AL36</f>
        <v>59.5</v>
      </c>
      <c r="J36">
        <f t="shared" si="0"/>
        <v>714</v>
      </c>
      <c r="K36" s="131">
        <f>Table25[[#This Row],[Annual Fees]]/Table25[[#This Row],[IQ1_Average]]</f>
        <v>3.1689320388349512E-2</v>
      </c>
      <c r="L36" s="131">
        <f>Table25[[#This Row],[Annual Fees]]/Table25[[#This Row],[IQ2_Average]]</f>
        <v>1.9845736918907651E-2</v>
      </c>
      <c r="M36" s="131">
        <f>Table25[[#This Row],[Annual Fees]]/Table25[[#This Row],[IQ3_Average]]</f>
        <v>1.2698977323254781E-2</v>
      </c>
      <c r="N36" s="133">
        <f>AVERAGE(Table25[[#This Row],[RI_IQ1]:[RI_IQ3]])</f>
        <v>2.1411344876837313E-2</v>
      </c>
      <c r="O36">
        <f>IF(Table25[[#This Row],[SNAP_Average]]&gt;20%,1, IF(Table25[[#This Row],[SNAP_Average]]&lt;11%, 3, 2))</f>
        <v>1</v>
      </c>
      <c r="P36">
        <f>IF(Table25[[#This Row],[Poverty_Average]]&gt;20%,1, IF(Table25[[#This Row],[Poverty_Average]]&lt;10%, 3, 2))</f>
        <v>1</v>
      </c>
      <c r="Q36">
        <f>IF(Table25[[#This Row],[Full Time Employment_Average]]&lt;30%,1, IF(Table25[[#This Row],[Full Time Employment_Average]]&gt;50%, 3, 2))</f>
        <v>2</v>
      </c>
      <c r="R36" s="135">
        <f>AVERAGE(Table25[[#This Row],[FCI_SNAP]:[FCI_FullTimeEmployment]])</f>
        <v>1.3333333333333333</v>
      </c>
      <c r="S3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6"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Row],[IQ2_Average]])*(3*0.02)/12,IF(D85&lt;=1.5,"NA")))</f>
        <v>0</v>
      </c>
      <c r="U3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55.578012817276885</v>
      </c>
    </row>
    <row r="37" spans="1:21" x14ac:dyDescent="0.25">
      <c r="A37" t="str">
        <f>Table1422[[#This Row],[Community]]</f>
        <v xml:space="preserve">Buffalo Soapstone  </v>
      </c>
      <c r="C37" s="126">
        <f>Table1422[[#This Row],[IQ1_Average]]</f>
        <v>34063.25</v>
      </c>
      <c r="D37" s="126">
        <f>Table1422[[#This Row],[IQ2_Average]]</f>
        <v>51348.75</v>
      </c>
      <c r="E37" s="126">
        <f>Table1422[[#This Row],[IQ3_Average]]</f>
        <v>75012</v>
      </c>
      <c r="F37" s="128">
        <f>Table1422[[#This Row],[SNAP_Average]]</f>
        <v>0.21550000000000002</v>
      </c>
      <c r="G37" s="127">
        <f>Table1422[[#This Row],[Poverty_Average]]</f>
        <v>0.10575</v>
      </c>
      <c r="H37" s="127">
        <f>Table1422[[#This Row],[Full Time Employment_Average]]</f>
        <v>0.52024999999999999</v>
      </c>
      <c r="I37">
        <f>'Update Information Here'!AL37</f>
        <v>0</v>
      </c>
      <c r="J37">
        <f t="shared" si="0"/>
        <v>0</v>
      </c>
      <c r="K37" s="131">
        <f>Table25[[#This Row],[Annual Fees]]/Table25[[#This Row],[IQ1_Average]]</f>
        <v>0</v>
      </c>
      <c r="L37" s="131">
        <f>Table25[[#This Row],[Annual Fees]]/Table25[[#This Row],[IQ2_Average]]</f>
        <v>0</v>
      </c>
      <c r="M37" s="131">
        <f>Table25[[#This Row],[Annual Fees]]/Table25[[#This Row],[IQ3_Average]]</f>
        <v>0</v>
      </c>
      <c r="N37" s="133">
        <f>AVERAGE(Table25[[#This Row],[RI_IQ1]:[RI_IQ3]])</f>
        <v>0</v>
      </c>
      <c r="O37">
        <f>IF(Table25[[#This Row],[SNAP_Average]]&gt;20%,1, IF(Table25[[#This Row],[SNAP_Average]]&lt;11%, 3, 2))</f>
        <v>1</v>
      </c>
      <c r="P37">
        <f>IF(Table25[[#This Row],[Poverty_Average]]&gt;20%,1, IF(Table25[[#This Row],[Poverty_Average]]&lt;10%, 3, 2))</f>
        <v>2</v>
      </c>
      <c r="Q37">
        <f>IF(Table25[[#This Row],[Full Time Employment_Average]]&lt;30%,1, IF(Table25[[#This Row],[Full Time Employment_Average]]&gt;50%, 3, 2))</f>
        <v>3</v>
      </c>
      <c r="R37" s="135">
        <f>AVERAGE(Table25[[#This Row],[FCI_SNAP]:[FCI_FullTimeEmployment]])</f>
        <v>2</v>
      </c>
      <c r="S3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Row],[IQ2_Average]])*(3*0.02)/12,IF(D86&lt;=1.5,"NA")))</f>
        <v>80.433668914667365</v>
      </c>
      <c r="U3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201.08417228666841</v>
      </c>
    </row>
    <row r="38" spans="1:21" x14ac:dyDescent="0.25">
      <c r="A38" t="str">
        <f>Table1422[[#This Row],[Community]]</f>
        <v xml:space="preserve">Butte  </v>
      </c>
      <c r="C38" s="126">
        <f>Table1422[[#This Row],[IQ1_Average]]</f>
        <v>37091.75</v>
      </c>
      <c r="D38" s="126">
        <f>Table1422[[#This Row],[IQ2_Average]]</f>
        <v>62081.5</v>
      </c>
      <c r="E38" s="126">
        <f>Table1422[[#This Row],[IQ3_Average]]</f>
        <v>89983.25</v>
      </c>
      <c r="F38" s="128">
        <f>Table1422[[#This Row],[SNAP_Average]]</f>
        <v>9.4500000000000015E-2</v>
      </c>
      <c r="G38" s="127">
        <f>Table1422[[#This Row],[Poverty_Average]]</f>
        <v>7.6999999999999999E-2</v>
      </c>
      <c r="H38" s="127">
        <f>Table1422[[#This Row],[Full Time Employment_Average]]</f>
        <v>0.4880000000000001</v>
      </c>
      <c r="I38">
        <f>'Update Information Here'!AL38</f>
        <v>0</v>
      </c>
      <c r="J38">
        <f t="shared" si="0"/>
        <v>0</v>
      </c>
      <c r="K38" s="131">
        <f>Table25[[#This Row],[Annual Fees]]/Table25[[#This Row],[IQ1_Average]]</f>
        <v>0</v>
      </c>
      <c r="L38" s="131">
        <f>Table25[[#This Row],[Annual Fees]]/Table25[[#This Row],[IQ2_Average]]</f>
        <v>0</v>
      </c>
      <c r="M38" s="131">
        <f>Table25[[#This Row],[Annual Fees]]/Table25[[#This Row],[IQ3_Average]]</f>
        <v>0</v>
      </c>
      <c r="N38" s="133">
        <f>AVERAGE(Table25[[#This Row],[RI_IQ1]:[RI_IQ3]])</f>
        <v>0</v>
      </c>
      <c r="O38">
        <f>IF(Table25[[#This Row],[SNAP_Average]]&gt;20%,1, IF(Table25[[#This Row],[SNAP_Average]]&lt;11%, 3, 2))</f>
        <v>3</v>
      </c>
      <c r="P38">
        <f>IF(Table25[[#This Row],[Poverty_Average]]&gt;20%,1, IF(Table25[[#This Row],[Poverty_Average]]&lt;10%, 3, 2))</f>
        <v>3</v>
      </c>
      <c r="Q38">
        <f>IF(Table25[[#This Row],[Full Time Employment_Average]]&lt;30%,1, IF(Table25[[#This Row],[Full Time Employment_Average]]&gt;50%, 3, 2))</f>
        <v>2</v>
      </c>
      <c r="R38" s="135">
        <f>AVERAGE(Table25[[#This Row],[FCI_SNAP]:[FCI_FullTimeEmployment]])</f>
        <v>2.6666666666666665</v>
      </c>
      <c r="S3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Row],[IQ2_Average]])*(3*0.02)/12,IF(D87&lt;=1.5,"NA")))</f>
        <v>230.70728465558773</v>
      </c>
      <c r="U3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369.13165544894031</v>
      </c>
    </row>
    <row r="39" spans="1:21" x14ac:dyDescent="0.25">
      <c r="A39" t="str">
        <f>Table1422[[#This Row],[Community]]</f>
        <v xml:space="preserve">Cantwell  </v>
      </c>
      <c r="C39" s="126">
        <f>Table1422[[#This Row],[IQ1_Average]]</f>
        <v>29305</v>
      </c>
      <c r="D39" s="126">
        <f>Table1422[[#This Row],[IQ2_Average]]</f>
        <v>47447.75</v>
      </c>
      <c r="E39" s="126">
        <f>Table1422[[#This Row],[IQ3_Average]]</f>
        <v>78547.75</v>
      </c>
      <c r="F39" s="128">
        <f>Table1422[[#This Row],[SNAP_Average]]</f>
        <v>8.9249999999999996E-2</v>
      </c>
      <c r="G39" s="127">
        <f>Table1422[[#This Row],[Poverty_Average]]</f>
        <v>6.8500000000000005E-2</v>
      </c>
      <c r="H39" s="127">
        <f>Table1422[[#This Row],[Full Time Employment_Average]]</f>
        <v>0.51700000000000002</v>
      </c>
      <c r="I39">
        <f>'Update Information Here'!AL39</f>
        <v>0</v>
      </c>
      <c r="J39">
        <f t="shared" si="0"/>
        <v>0</v>
      </c>
      <c r="K39" s="131">
        <f>Table25[[#This Row],[Annual Fees]]/Table25[[#This Row],[IQ1_Average]]</f>
        <v>0</v>
      </c>
      <c r="L39" s="131">
        <f>Table25[[#This Row],[Annual Fees]]/Table25[[#This Row],[IQ2_Average]]</f>
        <v>0</v>
      </c>
      <c r="M39" s="131">
        <f>Table25[[#This Row],[Annual Fees]]/Table25[[#This Row],[IQ3_Average]]</f>
        <v>0</v>
      </c>
      <c r="N39" s="133">
        <f>AVERAGE(Table25[[#This Row],[RI_IQ1]:[RI_IQ3]])</f>
        <v>0</v>
      </c>
      <c r="O39">
        <f>IF(Table25[[#This Row],[SNAP_Average]]&gt;20%,1, IF(Table25[[#This Row],[SNAP_Average]]&lt;11%, 3, 2))</f>
        <v>3</v>
      </c>
      <c r="P39">
        <f>IF(Table25[[#This Row],[Poverty_Average]]&gt;20%,1, IF(Table25[[#This Row],[Poverty_Average]]&lt;10%, 3, 2))</f>
        <v>3</v>
      </c>
      <c r="Q39">
        <f>IF(Table25[[#This Row],[Full Time Employment_Average]]&lt;30%,1, IF(Table25[[#This Row],[Full Time Employment_Average]]&gt;50%, 3, 2))</f>
        <v>3</v>
      </c>
      <c r="R39" s="135">
        <f>AVERAGE(Table25[[#This Row],[FCI_SNAP]:[FCI_FullTimeEmployment]])</f>
        <v>3</v>
      </c>
      <c r="S3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Row],[IQ2_Average]])*(3*0.02)/12,IF(D88&lt;=1.5,"NA")))</f>
        <v>184.01080358487195</v>
      </c>
      <c r="U3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294.41728573579508</v>
      </c>
    </row>
    <row r="40" spans="1:21" x14ac:dyDescent="0.25">
      <c r="A40" t="str">
        <f>Table1422[[#This Row],[Community]]</f>
        <v xml:space="preserve">Central  </v>
      </c>
      <c r="C40" s="126">
        <f>Table1422[[#This Row],[IQ1_Average]]</f>
        <v>19500</v>
      </c>
      <c r="D40" s="126">
        <f>Table1422[[#This Row],[IQ2_Average]]</f>
        <v>29574</v>
      </c>
      <c r="E40" s="126">
        <f>Table1422[[#This Row],[IQ3_Average]]</f>
        <v>69393</v>
      </c>
      <c r="F40" s="128">
        <f>Table1422[[#This Row],[SNAP_Average]]</f>
        <v>0.12275</v>
      </c>
      <c r="G40" s="127">
        <f>Table1422[[#This Row],[Poverty_Average]]</f>
        <v>6.4750000000000002E-2</v>
      </c>
      <c r="H40" s="127">
        <f>Table1422[[#This Row],[Full Time Employment_Average]]</f>
        <v>0.17699999999999999</v>
      </c>
      <c r="I40">
        <f>'Update Information Here'!AL40</f>
        <v>0</v>
      </c>
      <c r="J40">
        <f t="shared" si="0"/>
        <v>0</v>
      </c>
      <c r="K40" s="131">
        <f>Table25[[#This Row],[Annual Fees]]/Table25[[#This Row],[IQ1_Average]]</f>
        <v>0</v>
      </c>
      <c r="L40" s="131">
        <f>Table25[[#This Row],[Annual Fees]]/Table25[[#This Row],[IQ2_Average]]</f>
        <v>0</v>
      </c>
      <c r="M40" s="131">
        <f>Table25[[#This Row],[Annual Fees]]/Table25[[#This Row],[IQ3_Average]]</f>
        <v>0</v>
      </c>
      <c r="N40" s="133">
        <f>AVERAGE(Table25[[#This Row],[RI_IQ1]:[RI_IQ3]])</f>
        <v>0</v>
      </c>
      <c r="O40">
        <f>IF(Table25[[#This Row],[SNAP_Average]]&gt;20%,1, IF(Table25[[#This Row],[SNAP_Average]]&lt;11%, 3, 2))</f>
        <v>2</v>
      </c>
      <c r="P40">
        <f>IF(Table25[[#This Row],[Poverty_Average]]&gt;20%,1, IF(Table25[[#This Row],[Poverty_Average]]&lt;10%, 3, 2))</f>
        <v>3</v>
      </c>
      <c r="Q40">
        <f>IF(Table25[[#This Row],[Full Time Employment_Average]]&lt;30%,1, IF(Table25[[#This Row],[Full Time Employment_Average]]&gt;50%, 3, 2))</f>
        <v>1</v>
      </c>
      <c r="R40" s="135">
        <f>AVERAGE(Table25[[#This Row],[FCI_SNAP]:[FCI_FullTimeEmployment]])</f>
        <v>2</v>
      </c>
      <c r="S4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4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Row],[IQ2_Average]])*(3*0.02)/12,IF(D89&lt;=1.5,"NA")))</f>
        <v>50.248119421020448</v>
      </c>
      <c r="U4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125.62029855255115</v>
      </c>
    </row>
    <row r="41" spans="1:21" x14ac:dyDescent="0.25">
      <c r="A41" t="str">
        <f>Table1422[[#This Row],[Community]]</f>
        <v xml:space="preserve">Chalkyitsik  </v>
      </c>
      <c r="B41" t="s">
        <v>497</v>
      </c>
      <c r="C41" s="126">
        <f>Table1422[[#This Row],[IQ1_Average]]</f>
        <v>16000</v>
      </c>
      <c r="D41" s="126">
        <f>Table1422[[#This Row],[IQ2_Average]]</f>
        <v>23593.75</v>
      </c>
      <c r="E41" s="126">
        <f>Table1422[[#This Row],[IQ3_Average]]</f>
        <v>32316.75</v>
      </c>
      <c r="F41" s="128">
        <f>Table1422[[#This Row],[SNAP_Average]]</f>
        <v>0.38600000000000001</v>
      </c>
      <c r="G41" s="127">
        <f>Table1422[[#This Row],[Poverty_Average]]</f>
        <v>0.27174999999999999</v>
      </c>
      <c r="H41" s="127">
        <f>Table1422[[#This Row],[Full Time Employment_Average]]</f>
        <v>0.23200000000000001</v>
      </c>
      <c r="I41">
        <f>'Update Information Here'!AL41</f>
        <v>0</v>
      </c>
      <c r="J41">
        <f t="shared" si="0"/>
        <v>0</v>
      </c>
      <c r="K41" s="131">
        <f>Table25[[#This Row],[Annual Fees]]/Table25[[#This Row],[IQ1_Average]]</f>
        <v>0</v>
      </c>
      <c r="L41" s="131">
        <f>Table25[[#This Row],[Annual Fees]]/Table25[[#This Row],[IQ2_Average]]</f>
        <v>0</v>
      </c>
      <c r="M41" s="131">
        <f>Table25[[#This Row],[Annual Fees]]/Table25[[#This Row],[IQ3_Average]]</f>
        <v>0</v>
      </c>
      <c r="N41" s="133">
        <f>AVERAGE(Table25[[#This Row],[RI_IQ1]:[RI_IQ3]])</f>
        <v>0</v>
      </c>
      <c r="O41">
        <f>IF(Table25[[#This Row],[SNAP_Average]]&gt;20%,1, IF(Table25[[#This Row],[SNAP_Average]]&lt;11%, 3, 2))</f>
        <v>1</v>
      </c>
      <c r="P41">
        <f>IF(Table25[[#This Row],[Poverty_Average]]&gt;20%,1, IF(Table25[[#This Row],[Poverty_Average]]&lt;10%, 3, 2))</f>
        <v>1</v>
      </c>
      <c r="Q41">
        <f>IF(Table25[[#This Row],[Full Time Employment_Average]]&lt;30%,1, IF(Table25[[#This Row],[Full Time Employment_Average]]&gt;50%, 3, 2))</f>
        <v>1</v>
      </c>
      <c r="R41" s="135">
        <f>AVERAGE(Table25[[#This Row],[FCI_SNAP]:[FCI_FullTimeEmployment]])</f>
        <v>1</v>
      </c>
      <c r="S4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41"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Row],[IQ2_Average]])*(3*0.02)/12,IF(D90&lt;=1.5,"NA")))</f>
        <v>0</v>
      </c>
      <c r="U4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36.811312353693431</v>
      </c>
    </row>
    <row r="42" spans="1:21" x14ac:dyDescent="0.25">
      <c r="A42" t="str">
        <f>Table1422[[#This Row],[Community]]</f>
        <v xml:space="preserve">Chase  </v>
      </c>
      <c r="C42" s="126">
        <f>Table1422[[#This Row],[IQ1_Average]]</f>
        <v>15500</v>
      </c>
      <c r="D42" s="126">
        <f>Table1422[[#This Row],[IQ2_Average]]</f>
        <v>25167</v>
      </c>
      <c r="E42" s="126">
        <f>Table1422[[#This Row],[IQ3_Average]]</f>
        <v>34000</v>
      </c>
      <c r="F42" s="128">
        <f>Table1422[[#This Row],[SNAP_Average]]</f>
        <v>9.8750000000000004E-2</v>
      </c>
      <c r="G42" s="127">
        <f>Table1422[[#This Row],[Poverty_Average]]</f>
        <v>8.5500000000000007E-2</v>
      </c>
      <c r="H42" s="127">
        <f>Table1422[[#This Row],[Full Time Employment_Average]]</f>
        <v>5.4000000000000006E-2</v>
      </c>
      <c r="I42">
        <f>'Update Information Here'!AL42</f>
        <v>0</v>
      </c>
      <c r="J42">
        <f t="shared" si="0"/>
        <v>0</v>
      </c>
      <c r="K42" s="131">
        <f>Table25[[#This Row],[Annual Fees]]/Table25[[#This Row],[IQ1_Average]]</f>
        <v>0</v>
      </c>
      <c r="L42" s="131">
        <f>Table25[[#This Row],[Annual Fees]]/Table25[[#This Row],[IQ2_Average]]</f>
        <v>0</v>
      </c>
      <c r="M42" s="131">
        <f>Table25[[#This Row],[Annual Fees]]/Table25[[#This Row],[IQ3_Average]]</f>
        <v>0</v>
      </c>
      <c r="N42" s="133">
        <f>AVERAGE(Table25[[#This Row],[RI_IQ1]:[RI_IQ3]])</f>
        <v>0</v>
      </c>
      <c r="O42">
        <f>IF(Table25[[#This Row],[SNAP_Average]]&gt;20%,1, IF(Table25[[#This Row],[SNAP_Average]]&lt;11%, 3, 2))</f>
        <v>3</v>
      </c>
      <c r="P42">
        <f>IF(Table25[[#This Row],[Poverty_Average]]&gt;20%,1, IF(Table25[[#This Row],[Poverty_Average]]&lt;10%, 3, 2))</f>
        <v>3</v>
      </c>
      <c r="Q42">
        <f>IF(Table25[[#This Row],[Full Time Employment_Average]]&lt;30%,1, IF(Table25[[#This Row],[Full Time Employment_Average]]&gt;50%, 3, 2))</f>
        <v>1</v>
      </c>
      <c r="R42" s="135">
        <f>AVERAGE(Table25[[#This Row],[FCI_SNAP]:[FCI_FullTimeEmployment]])</f>
        <v>2.3333333333333335</v>
      </c>
      <c r="S4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4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Row],[IQ2_Average]])*(3*0.02)/12,IF(D91&lt;=1.5,"NA")))</f>
        <v>37.407659158721692</v>
      </c>
      <c r="U4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93.519147896804256</v>
      </c>
    </row>
    <row r="43" spans="1:21" x14ac:dyDescent="0.25">
      <c r="A43" t="str">
        <f>Table1422[[#This Row],[Community]]</f>
        <v xml:space="preserve">Chefornak </v>
      </c>
      <c r="B43" t="s">
        <v>497</v>
      </c>
      <c r="C43" s="126">
        <f>Table1422[[#This Row],[IQ1_Average]]</f>
        <v>26805.666666666668</v>
      </c>
      <c r="D43" s="126">
        <f>Table1422[[#This Row],[IQ2_Average]]</f>
        <v>45611</v>
      </c>
      <c r="E43" s="126">
        <f>Table1422[[#This Row],[IQ3_Average]]</f>
        <v>65111</v>
      </c>
      <c r="F43" s="128">
        <f>Table1422[[#This Row],[SNAP_Average]]</f>
        <v>0.42700000000000005</v>
      </c>
      <c r="G43" s="127">
        <f>Table1422[[#This Row],[Poverty_Average]]</f>
        <v>0.13850000000000001</v>
      </c>
      <c r="H43" s="127">
        <f>Table1422[[#This Row],[Full Time Employment_Average]]</f>
        <v>0.23575000000000002</v>
      </c>
      <c r="I43">
        <f>'Update Information Here'!AL43</f>
        <v>0</v>
      </c>
      <c r="J43">
        <f t="shared" si="0"/>
        <v>0</v>
      </c>
      <c r="K43" s="131">
        <f>Table25[[#This Row],[Annual Fees]]/Table25[[#This Row],[IQ1_Average]]</f>
        <v>0</v>
      </c>
      <c r="L43" s="131">
        <f>Table25[[#This Row],[Annual Fees]]/Table25[[#This Row],[IQ2_Average]]</f>
        <v>0</v>
      </c>
      <c r="M43" s="131">
        <f>Table25[[#This Row],[Annual Fees]]/Table25[[#This Row],[IQ3_Average]]</f>
        <v>0</v>
      </c>
      <c r="N43" s="133">
        <f>AVERAGE(Table25[[#This Row],[RI_IQ1]:[RI_IQ3]])</f>
        <v>0</v>
      </c>
      <c r="O43">
        <f>IF(Table25[[#This Row],[SNAP_Average]]&gt;20%,1, IF(Table25[[#This Row],[SNAP_Average]]&lt;11%, 3, 2))</f>
        <v>1</v>
      </c>
      <c r="P43">
        <f>IF(Table25[[#This Row],[Poverty_Average]]&gt;20%,1, IF(Table25[[#This Row],[Poverty_Average]]&lt;10%, 3, 2))</f>
        <v>2</v>
      </c>
      <c r="Q43">
        <f>IF(Table25[[#This Row],[Full Time Employment_Average]]&lt;30%,1, IF(Table25[[#This Row],[Full Time Employment_Average]]&gt;50%, 3, 2))</f>
        <v>1</v>
      </c>
      <c r="R43" s="135">
        <f>AVERAGE(Table25[[#This Row],[FCI_SNAP]:[FCI_FullTimeEmployment]])</f>
        <v>1.3333333333333333</v>
      </c>
      <c r="S4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4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Row],[IQ2_Average]])*(3*0.02)/12,IF(D92&lt;=1.5,"NA")))</f>
        <v>0</v>
      </c>
      <c r="U4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67.034490655910304</v>
      </c>
    </row>
    <row r="44" spans="1:21" x14ac:dyDescent="0.25">
      <c r="A44" t="str">
        <f>Table1422[[#This Row],[Community]]</f>
        <v xml:space="preserve">Chena Ridge  </v>
      </c>
      <c r="C44" s="126">
        <f>Table1422[[#This Row],[IQ1_Average]]</f>
        <v>40181.25</v>
      </c>
      <c r="D44" s="126">
        <f>Table1422[[#This Row],[IQ2_Average]]</f>
        <v>72948.25</v>
      </c>
      <c r="E44" s="126">
        <f>Table1422[[#This Row],[IQ3_Average]]</f>
        <v>97982.75</v>
      </c>
      <c r="F44" s="128">
        <f>Table1422[[#This Row],[SNAP_Average]]</f>
        <v>0.17299999999999999</v>
      </c>
      <c r="G44" s="127">
        <f>Table1422[[#This Row],[Poverty_Average]]</f>
        <v>7.2750000000000009E-2</v>
      </c>
      <c r="H44" s="127">
        <f>Table1422[[#This Row],[Full Time Employment_Average]]</f>
        <v>0.48599999999999999</v>
      </c>
      <c r="I44">
        <f>'Update Information Here'!AL44</f>
        <v>0</v>
      </c>
      <c r="J44">
        <f t="shared" si="0"/>
        <v>0</v>
      </c>
      <c r="K44" s="131">
        <f>Table25[[#This Row],[Annual Fees]]/Table25[[#This Row],[IQ1_Average]]</f>
        <v>0</v>
      </c>
      <c r="L44" s="131">
        <f>Table25[[#This Row],[Annual Fees]]/Table25[[#This Row],[IQ2_Average]]</f>
        <v>0</v>
      </c>
      <c r="M44" s="131">
        <f>Table25[[#This Row],[Annual Fees]]/Table25[[#This Row],[IQ3_Average]]</f>
        <v>0</v>
      </c>
      <c r="N44" s="133">
        <f>AVERAGE(Table25[[#This Row],[RI_IQ1]:[RI_IQ3]])</f>
        <v>0</v>
      </c>
      <c r="O44">
        <f>IF(Table25[[#This Row],[SNAP_Average]]&gt;20%,1, IF(Table25[[#This Row],[SNAP_Average]]&lt;11%, 3, 2))</f>
        <v>2</v>
      </c>
      <c r="P44">
        <f>IF(Table25[[#This Row],[Poverty_Average]]&gt;20%,1, IF(Table25[[#This Row],[Poverty_Average]]&lt;10%, 3, 2))</f>
        <v>3</v>
      </c>
      <c r="Q44">
        <f>IF(Table25[[#This Row],[Full Time Employment_Average]]&lt;30%,1, IF(Table25[[#This Row],[Full Time Employment_Average]]&gt;50%, 3, 2))</f>
        <v>2</v>
      </c>
      <c r="R44" s="135">
        <f>AVERAGE(Table25[[#This Row],[FCI_SNAP]:[FCI_FullTimeEmployment]])</f>
        <v>2.3333333333333335</v>
      </c>
      <c r="S4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4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Row],[IQ2_Average]])*(3*0.02)/12,IF(D93&lt;=1.5,"NA")))</f>
        <v>102.45595981100921</v>
      </c>
      <c r="U4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256.13989952752308</v>
      </c>
    </row>
    <row r="45" spans="1:21" x14ac:dyDescent="0.25">
      <c r="A45" t="str">
        <f>Table1422[[#This Row],[Community]]</f>
        <v xml:space="preserve">Chenega  </v>
      </c>
      <c r="C45" s="126">
        <f>Table1422[[#This Row],[IQ1_Average]]</f>
        <v>35575</v>
      </c>
      <c r="D45" s="126">
        <f>Table1422[[#This Row],[IQ2_Average]]</f>
        <v>60947</v>
      </c>
      <c r="E45" s="126">
        <f>Table1422[[#This Row],[IQ3_Average]]</f>
        <v>99778</v>
      </c>
      <c r="F45" s="128">
        <f>Table1422[[#This Row],[SNAP_Average]]</f>
        <v>5.2500000000000003E-3</v>
      </c>
      <c r="G45" s="127">
        <f>Table1422[[#This Row],[Poverty_Average]]</f>
        <v>0.21775</v>
      </c>
      <c r="H45" s="127">
        <f>Table1422[[#This Row],[Full Time Employment_Average]]</f>
        <v>0.40149999999999997</v>
      </c>
      <c r="I45">
        <f>'Update Information Here'!AL45</f>
        <v>90</v>
      </c>
      <c r="J45">
        <f t="shared" si="0"/>
        <v>1080</v>
      </c>
      <c r="K45" s="131">
        <f>Table25[[#This Row],[Annual Fees]]/Table25[[#This Row],[IQ1_Average]]</f>
        <v>3.0358397751229796E-2</v>
      </c>
      <c r="L45" s="131">
        <f>Table25[[#This Row],[Annual Fees]]/Table25[[#This Row],[IQ2_Average]]</f>
        <v>1.772031437150311E-2</v>
      </c>
      <c r="M45" s="131">
        <f>Table25[[#This Row],[Annual Fees]]/Table25[[#This Row],[IQ3_Average]]</f>
        <v>1.0824029345146225E-2</v>
      </c>
      <c r="N45" s="133">
        <f>AVERAGE(Table25[[#This Row],[RI_IQ1]:[RI_IQ3]])</f>
        <v>1.9634247155959707E-2</v>
      </c>
      <c r="O45">
        <f>IF(Table25[[#This Row],[SNAP_Average]]&gt;20%,1, IF(Table25[[#This Row],[SNAP_Average]]&lt;11%, 3, 2))</f>
        <v>3</v>
      </c>
      <c r="P45">
        <f>IF(Table25[[#This Row],[Poverty_Average]]&gt;20%,1, IF(Table25[[#This Row],[Poverty_Average]]&lt;10%, 3, 2))</f>
        <v>1</v>
      </c>
      <c r="Q45">
        <f>IF(Table25[[#This Row],[Full Time Employment_Average]]&lt;30%,1, IF(Table25[[#This Row],[Full Time Employment_Average]]&gt;50%, 3, 2))</f>
        <v>2</v>
      </c>
      <c r="R45" s="135">
        <f>AVERAGE(Table25[[#This Row],[FCI_SNAP]:[FCI_FullTimeEmployment]])</f>
        <v>2</v>
      </c>
      <c r="S4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4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Row],[IQ2_Average]])*(3*0.02)/12,IF(D94&lt;=1.5,"NA")))</f>
        <v>91.676547906428596</v>
      </c>
      <c r="U4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229.19136976607152</v>
      </c>
    </row>
    <row r="46" spans="1:21" x14ac:dyDescent="0.25">
      <c r="A46" t="str">
        <f>Table1422[[#This Row],[Community]]</f>
        <v xml:space="preserve">Chevak </v>
      </c>
      <c r="C46" s="126">
        <f>Table1422[[#This Row],[IQ1_Average]]</f>
        <v>19527.75</v>
      </c>
      <c r="D46" s="126">
        <f>Table1422[[#This Row],[IQ2_Average]]</f>
        <v>40483.25</v>
      </c>
      <c r="E46" s="126">
        <f>Table1422[[#This Row],[IQ3_Average]]</f>
        <v>58513</v>
      </c>
      <c r="F46" s="128">
        <f>Table1422[[#This Row],[SNAP_Average]]</f>
        <v>0.47325</v>
      </c>
      <c r="G46" s="127">
        <f>Table1422[[#This Row],[Poverty_Average]]</f>
        <v>0.27050000000000002</v>
      </c>
      <c r="H46" s="127">
        <f>Table1422[[#This Row],[Full Time Employment_Average]]</f>
        <v>0.39099999999999996</v>
      </c>
      <c r="I46">
        <f>'Update Information Here'!AL46</f>
        <v>85</v>
      </c>
      <c r="J46">
        <f t="shared" si="0"/>
        <v>1020</v>
      </c>
      <c r="K46" s="131">
        <f>Table25[[#This Row],[Annual Fees]]/Table25[[#This Row],[IQ1_Average]]</f>
        <v>5.2233360218151094E-2</v>
      </c>
      <c r="L46" s="131">
        <f>Table25[[#This Row],[Annual Fees]]/Table25[[#This Row],[IQ2_Average]]</f>
        <v>2.5195605589966221E-2</v>
      </c>
      <c r="M46" s="131">
        <f>Table25[[#This Row],[Annual Fees]]/Table25[[#This Row],[IQ3_Average]]</f>
        <v>1.7432023652863466E-2</v>
      </c>
      <c r="N46" s="133">
        <f>AVERAGE(Table25[[#This Row],[RI_IQ1]:[RI_IQ3]])</f>
        <v>3.1620329820326927E-2</v>
      </c>
      <c r="O46">
        <f>IF(Table25[[#This Row],[SNAP_Average]]&gt;20%,1, IF(Table25[[#This Row],[SNAP_Average]]&lt;11%, 3, 2))</f>
        <v>1</v>
      </c>
      <c r="P46">
        <f>IF(Table25[[#This Row],[Poverty_Average]]&gt;20%,1, IF(Table25[[#This Row],[Poverty_Average]]&lt;10%, 3, 2))</f>
        <v>1</v>
      </c>
      <c r="Q46">
        <f>IF(Table25[[#This Row],[Full Time Employment_Average]]&lt;30%,1, IF(Table25[[#This Row],[Full Time Employment_Average]]&gt;50%, 3, 2))</f>
        <v>2</v>
      </c>
      <c r="R46" s="135">
        <f>AVERAGE(Table25[[#This Row],[FCI_SNAP]:[FCI_FullTimeEmployment]])</f>
        <v>1.3333333333333333</v>
      </c>
      <c r="S4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46"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Row],[IQ2_Average]])*(3*0.02)/12,IF(D95&lt;=1.5,"NA")))</f>
        <v>0</v>
      </c>
      <c r="U4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53.76288007303345</v>
      </c>
    </row>
    <row r="47" spans="1:21" x14ac:dyDescent="0.25">
      <c r="A47" t="str">
        <f>Table1422[[#This Row],[Community]]</f>
        <v xml:space="preserve">Chickaloon  </v>
      </c>
      <c r="C47" s="126">
        <f>Table1422[[#This Row],[IQ1_Average]]</f>
        <v>22526.25</v>
      </c>
      <c r="D47" s="126">
        <f>Table1422[[#This Row],[IQ2_Average]]</f>
        <v>37165.75</v>
      </c>
      <c r="E47" s="126">
        <f>Table1422[[#This Row],[IQ3_Average]]</f>
        <v>70533.5</v>
      </c>
      <c r="F47" s="128">
        <f>Table1422[[#This Row],[SNAP_Average]]</f>
        <v>0.20100000000000001</v>
      </c>
      <c r="G47" s="127">
        <f>Table1422[[#This Row],[Poverty_Average]]</f>
        <v>0.14425000000000002</v>
      </c>
      <c r="H47" s="127">
        <f>Table1422[[#This Row],[Full Time Employment_Average]]</f>
        <v>0.3096666666666667</v>
      </c>
      <c r="I47">
        <f>'Update Information Here'!AL47</f>
        <v>0</v>
      </c>
      <c r="J47">
        <f t="shared" si="0"/>
        <v>0</v>
      </c>
      <c r="K47" s="131">
        <f>Table25[[#This Row],[Annual Fees]]/Table25[[#This Row],[IQ1_Average]]</f>
        <v>0</v>
      </c>
      <c r="L47" s="131">
        <f>Table25[[#This Row],[Annual Fees]]/Table25[[#This Row],[IQ2_Average]]</f>
        <v>0</v>
      </c>
      <c r="M47" s="131">
        <f>Table25[[#This Row],[Annual Fees]]/Table25[[#This Row],[IQ3_Average]]</f>
        <v>0</v>
      </c>
      <c r="N47" s="133">
        <f>AVERAGE(Table25[[#This Row],[RI_IQ1]:[RI_IQ3]])</f>
        <v>0</v>
      </c>
      <c r="O47">
        <f>IF(Table25[[#This Row],[SNAP_Average]]&gt;20%,1, IF(Table25[[#This Row],[SNAP_Average]]&lt;11%, 3, 2))</f>
        <v>1</v>
      </c>
      <c r="P47">
        <f>IF(Table25[[#This Row],[Poverty_Average]]&gt;20%,1, IF(Table25[[#This Row],[Poverty_Average]]&lt;10%, 3, 2))</f>
        <v>2</v>
      </c>
      <c r="Q47">
        <f>IF(Table25[[#This Row],[Full Time Employment_Average]]&lt;30%,1, IF(Table25[[#This Row],[Full Time Employment_Average]]&gt;50%, 3, 2))</f>
        <v>2</v>
      </c>
      <c r="R47" s="135">
        <f>AVERAGE(Table25[[#This Row],[FCI_SNAP]:[FCI_FullTimeEmployment]])</f>
        <v>1.6666666666666667</v>
      </c>
      <c r="S4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4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Row],[IQ2_Average]])*(3*0.02)/12,IF(D96&lt;=1.5,"NA")))</f>
        <v>58.495400162282813</v>
      </c>
      <c r="U4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146.23850040570707</v>
      </c>
    </row>
    <row r="48" spans="1:21" x14ac:dyDescent="0.25">
      <c r="A48" t="str">
        <f>Table1422[[#This Row],[Community]]</f>
        <v xml:space="preserve">Chicken  </v>
      </c>
      <c r="C48" s="126">
        <f>Table1422[[#This Row],[IQ1_Average]]</f>
        <v>25900</v>
      </c>
      <c r="D48" s="126">
        <f>Table1422[[#This Row],[IQ2_Average]]</f>
        <v>41625</v>
      </c>
      <c r="E48" s="126">
        <f>Table1422[[#This Row],[IQ3_Average]]</f>
        <v>79071</v>
      </c>
      <c r="F48" s="128">
        <f>Table1422[[#This Row],[SNAP_Average]]</f>
        <v>4.3499999999999997E-2</v>
      </c>
      <c r="G48" s="127">
        <f>Table1422[[#This Row],[Poverty_Average]]</f>
        <v>4.3499999999999997E-2</v>
      </c>
      <c r="H48" s="127">
        <f>Table1422[[#This Row],[Full Time Employment_Average]]</f>
        <v>0.64400000000000002</v>
      </c>
      <c r="I48">
        <f>'Update Information Here'!AL48</f>
        <v>0</v>
      </c>
      <c r="J48">
        <f t="shared" si="0"/>
        <v>0</v>
      </c>
      <c r="K48" s="131">
        <f>Table25[[#This Row],[Annual Fees]]/Table25[[#This Row],[IQ1_Average]]</f>
        <v>0</v>
      </c>
      <c r="L48" s="131">
        <f>Table25[[#This Row],[Annual Fees]]/Table25[[#This Row],[IQ2_Average]]</f>
        <v>0</v>
      </c>
      <c r="M48" s="131">
        <f>Table25[[#This Row],[Annual Fees]]/Table25[[#This Row],[IQ3_Average]]</f>
        <v>0</v>
      </c>
      <c r="N48" s="133">
        <f>AVERAGE(Table25[[#This Row],[RI_IQ1]:[RI_IQ3]])</f>
        <v>0</v>
      </c>
      <c r="O48">
        <f>IF(Table25[[#This Row],[SNAP_Average]]&gt;20%,1, IF(Table25[[#This Row],[SNAP_Average]]&lt;11%, 3, 2))</f>
        <v>3</v>
      </c>
      <c r="P48">
        <f>IF(Table25[[#This Row],[Poverty_Average]]&gt;20%,1, IF(Table25[[#This Row],[Poverty_Average]]&lt;10%, 3, 2))</f>
        <v>3</v>
      </c>
      <c r="Q48">
        <f>IF(Table25[[#This Row],[Full Time Employment_Average]]&lt;30%,1, IF(Table25[[#This Row],[Full Time Employment_Average]]&gt;50%, 3, 2))</f>
        <v>3</v>
      </c>
      <c r="R48" s="135">
        <f>AVERAGE(Table25[[#This Row],[FCI_SNAP]:[FCI_FullTimeEmployment]])</f>
        <v>3</v>
      </c>
      <c r="S4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4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Row],[IQ2_Average]])*(3*0.02)/12,IF(D97&lt;=1.5,"NA")))</f>
        <v>166.04472000954789</v>
      </c>
      <c r="U4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265.67155201527657</v>
      </c>
    </row>
    <row r="49" spans="1:21" x14ac:dyDescent="0.25">
      <c r="A49" t="str">
        <f>Table1422[[#This Row],[Community]]</f>
        <v xml:space="preserve">Chignik </v>
      </c>
      <c r="C49" s="126">
        <f>Table1422[[#This Row],[IQ1_Average]]</f>
        <v>34750</v>
      </c>
      <c r="D49" s="126">
        <f>Table1422[[#This Row],[IQ2_Average]]</f>
        <v>48583.333333333336</v>
      </c>
      <c r="E49" s="126">
        <f>Table1422[[#This Row],[IQ3_Average]]</f>
        <v>74000</v>
      </c>
      <c r="F49" s="128">
        <f>Table1422[[#This Row],[SNAP_Average]]</f>
        <v>3.7749999999999999E-2</v>
      </c>
      <c r="G49" s="127">
        <f>Table1422[[#This Row],[Poverty_Average]]</f>
        <v>0.01</v>
      </c>
      <c r="H49" s="127">
        <f>Table1422[[#This Row],[Full Time Employment_Average]]</f>
        <v>0.35300000000000004</v>
      </c>
      <c r="I49">
        <f>'Update Information Here'!AL49</f>
        <v>75</v>
      </c>
      <c r="J49">
        <f t="shared" si="0"/>
        <v>900</v>
      </c>
      <c r="K49" s="131">
        <f>Table25[[#This Row],[Annual Fees]]/Table25[[#This Row],[IQ1_Average]]</f>
        <v>2.5899280575539568E-2</v>
      </c>
      <c r="L49" s="131">
        <f>Table25[[#This Row],[Annual Fees]]/Table25[[#This Row],[IQ2_Average]]</f>
        <v>1.8524871355060032E-2</v>
      </c>
      <c r="M49" s="131">
        <f>Table25[[#This Row],[Annual Fees]]/Table25[[#This Row],[IQ3_Average]]</f>
        <v>1.2162162162162163E-2</v>
      </c>
      <c r="N49" s="133">
        <f>AVERAGE(Table25[[#This Row],[RI_IQ1]:[RI_IQ3]])</f>
        <v>1.8862104697587253E-2</v>
      </c>
      <c r="O49">
        <f>IF(Table25[[#This Row],[SNAP_Average]]&gt;20%,1, IF(Table25[[#This Row],[SNAP_Average]]&lt;11%, 3, 2))</f>
        <v>3</v>
      </c>
      <c r="P49">
        <f>IF(Table25[[#This Row],[Poverty_Average]]&gt;20%,1, IF(Table25[[#This Row],[Poverty_Average]]&lt;10%, 3, 2))</f>
        <v>3</v>
      </c>
      <c r="Q49">
        <f>IF(Table25[[#This Row],[Full Time Employment_Average]]&lt;30%,1, IF(Table25[[#This Row],[Full Time Employment_Average]]&gt;50%, 3, 2))</f>
        <v>2</v>
      </c>
      <c r="R49" s="135">
        <f>AVERAGE(Table25[[#This Row],[FCI_SNAP]:[FCI_FullTimeEmployment]])</f>
        <v>2.6666666666666665</v>
      </c>
      <c r="S4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4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Row],[IQ2_Average]])*(3*0.02)/12,IF(D98&lt;=1.5,"NA")))</f>
        <v>198.81132355710452</v>
      </c>
      <c r="U4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318.09811769136718</v>
      </c>
    </row>
    <row r="50" spans="1:21" x14ac:dyDescent="0.25">
      <c r="A50" t="str">
        <f>Table1422[[#This Row],[Community]]</f>
        <v xml:space="preserve">Chignik Lagoon  </v>
      </c>
      <c r="C50" s="126">
        <f>Table1422[[#This Row],[IQ1_Average]]</f>
        <v>36812.5</v>
      </c>
      <c r="D50" s="126">
        <f>Table1422[[#This Row],[IQ2_Average]]</f>
        <v>62395.75</v>
      </c>
      <c r="E50" s="126">
        <f>Table1422[[#This Row],[IQ3_Average]]</f>
        <v>90000</v>
      </c>
      <c r="F50" s="128">
        <f>Table1422[[#This Row],[SNAP_Average]]</f>
        <v>1.6750000000000001E-2</v>
      </c>
      <c r="G50" s="127">
        <f>Table1422[[#This Row],[Poverty_Average]]</f>
        <v>3.875E-2</v>
      </c>
      <c r="H50" s="127">
        <f>Table1422[[#This Row],[Full Time Employment_Average]]</f>
        <v>0.2475</v>
      </c>
      <c r="I50">
        <f>'Update Information Here'!AL50</f>
        <v>97.75</v>
      </c>
      <c r="J50">
        <f t="shared" si="0"/>
        <v>1173</v>
      </c>
      <c r="K50" s="131">
        <f>Table25[[#This Row],[Annual Fees]]/Table25[[#This Row],[IQ1_Average]]</f>
        <v>3.1864176570458404E-2</v>
      </c>
      <c r="L50" s="131">
        <f>Table25[[#This Row],[Annual Fees]]/Table25[[#This Row],[IQ2_Average]]</f>
        <v>1.8799357328023143E-2</v>
      </c>
      <c r="M50" s="131">
        <f>Table25[[#This Row],[Annual Fees]]/Table25[[#This Row],[IQ3_Average]]</f>
        <v>1.3033333333333333E-2</v>
      </c>
      <c r="N50" s="133">
        <f>AVERAGE(Table25[[#This Row],[RI_IQ1]:[RI_IQ3]])</f>
        <v>2.1232289077271625E-2</v>
      </c>
      <c r="O50">
        <f>IF(Table25[[#This Row],[SNAP_Average]]&gt;20%,1, IF(Table25[[#This Row],[SNAP_Average]]&lt;11%, 3, 2))</f>
        <v>3</v>
      </c>
      <c r="P50">
        <f>IF(Table25[[#This Row],[Poverty_Average]]&gt;20%,1, IF(Table25[[#This Row],[Poverty_Average]]&lt;10%, 3, 2))</f>
        <v>3</v>
      </c>
      <c r="Q50">
        <f>IF(Table25[[#This Row],[Full Time Employment_Average]]&lt;30%,1, IF(Table25[[#This Row],[Full Time Employment_Average]]&gt;50%, 3, 2))</f>
        <v>1</v>
      </c>
      <c r="R50" s="135">
        <f>AVERAGE(Table25[[#This Row],[FCI_SNAP]:[FCI_FullTimeEmployment]])</f>
        <v>2.3333333333333335</v>
      </c>
      <c r="S5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5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Row],[IQ2_Average]])*(3*0.02)/12,IF(D99&lt;=1.5,"NA")))</f>
        <v>92.076741838107068</v>
      </c>
      <c r="U5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230.1918545952677</v>
      </c>
    </row>
    <row r="51" spans="1:21" x14ac:dyDescent="0.25">
      <c r="A51" t="str">
        <f>Table1422[[#This Row],[Community]]</f>
        <v xml:space="preserve">Chignik Lake  </v>
      </c>
      <c r="C51" s="126">
        <f>Table1422[[#This Row],[IQ1_Average]]</f>
        <v>24812.5</v>
      </c>
      <c r="D51" s="126">
        <f>Table1422[[#This Row],[IQ2_Average]]</f>
        <v>45685.5</v>
      </c>
      <c r="E51" s="126">
        <f>Table1422[[#This Row],[IQ3_Average]]</f>
        <v>57270.75</v>
      </c>
      <c r="F51" s="128">
        <f>Table1422[[#This Row],[SNAP_Average]]</f>
        <v>0.20674999999999999</v>
      </c>
      <c r="G51" s="127">
        <f>Table1422[[#This Row],[Poverty_Average]]</f>
        <v>0.12724999999999997</v>
      </c>
      <c r="H51" s="127">
        <f>Table1422[[#This Row],[Full Time Employment_Average]]</f>
        <v>0.377</v>
      </c>
      <c r="I51">
        <f>'Update Information Here'!AL51</f>
        <v>85</v>
      </c>
      <c r="J51">
        <f t="shared" si="0"/>
        <v>1020</v>
      </c>
      <c r="K51" s="131">
        <f>Table25[[#This Row],[Annual Fees]]/Table25[[#This Row],[IQ1_Average]]</f>
        <v>4.1108312342569273E-2</v>
      </c>
      <c r="L51" s="131">
        <f>Table25[[#This Row],[Annual Fees]]/Table25[[#This Row],[IQ2_Average]]</f>
        <v>2.2326558754966017E-2</v>
      </c>
      <c r="M51" s="131">
        <f>Table25[[#This Row],[Annual Fees]]/Table25[[#This Row],[IQ3_Average]]</f>
        <v>1.7810138683359306E-2</v>
      </c>
      <c r="N51" s="133">
        <f>AVERAGE(Table25[[#This Row],[RI_IQ1]:[RI_IQ3]])</f>
        <v>2.7081669926964865E-2</v>
      </c>
      <c r="O51">
        <f>IF(Table25[[#This Row],[SNAP_Average]]&gt;20%,1, IF(Table25[[#This Row],[SNAP_Average]]&lt;11%, 3, 2))</f>
        <v>1</v>
      </c>
      <c r="P51">
        <f>IF(Table25[[#This Row],[Poverty_Average]]&gt;20%,1, IF(Table25[[#This Row],[Poverty_Average]]&lt;10%, 3, 2))</f>
        <v>2</v>
      </c>
      <c r="Q51">
        <f>IF(Table25[[#This Row],[Full Time Employment_Average]]&lt;30%,1, IF(Table25[[#This Row],[Full Time Employment_Average]]&gt;50%, 3, 2))</f>
        <v>2</v>
      </c>
      <c r="R51" s="135">
        <f>AVERAGE(Table25[[#This Row],[FCI_SNAP]:[FCI_FullTimeEmployment]])</f>
        <v>1.6666666666666667</v>
      </c>
      <c r="S5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5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Row],[IQ2_Average]])*(3*0.02)/12,IF(D100&lt;=1.5,"NA")))</f>
        <v>62.773086171740545</v>
      </c>
      <c r="U5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156.93271542935142</v>
      </c>
    </row>
    <row r="52" spans="1:21" x14ac:dyDescent="0.25">
      <c r="A52" t="str">
        <f>Table1422[[#This Row],[Community]]</f>
        <v xml:space="preserve">Chiniak  </v>
      </c>
      <c r="C52" s="126">
        <f>Table1422[[#This Row],[IQ1_Average]]</f>
        <v>17000</v>
      </c>
      <c r="D52" s="126">
        <f>Table1422[[#This Row],[IQ2_Average]]</f>
        <v>27000</v>
      </c>
      <c r="E52" s="126">
        <f>Table1422[[#This Row],[IQ3_Average]]</f>
        <v>34250</v>
      </c>
      <c r="F52" s="128">
        <f>Table1422[[#This Row],[SNAP_Average]]</f>
        <v>0.16649999999999998</v>
      </c>
      <c r="G52" s="127">
        <f>Table1422[[#This Row],[Poverty_Average]]</f>
        <v>8.3499999999999991E-2</v>
      </c>
      <c r="H52" s="127">
        <f>Table1422[[#This Row],[Full Time Employment_Average]]</f>
        <v>0.309</v>
      </c>
      <c r="I52">
        <f>'Update Information Here'!AL52</f>
        <v>0</v>
      </c>
      <c r="J52">
        <f t="shared" si="0"/>
        <v>0</v>
      </c>
      <c r="K52" s="131">
        <f>Table25[[#This Row],[Annual Fees]]/Table25[[#This Row],[IQ1_Average]]</f>
        <v>0</v>
      </c>
      <c r="L52" s="131">
        <f>Table25[[#This Row],[Annual Fees]]/Table25[[#This Row],[IQ2_Average]]</f>
        <v>0</v>
      </c>
      <c r="M52" s="131">
        <f>Table25[[#This Row],[Annual Fees]]/Table25[[#This Row],[IQ3_Average]]</f>
        <v>0</v>
      </c>
      <c r="N52" s="133">
        <f>AVERAGE(Table25[[#This Row],[RI_IQ1]:[RI_IQ3]])</f>
        <v>0</v>
      </c>
      <c r="O52">
        <f>IF(Table25[[#This Row],[SNAP_Average]]&gt;20%,1, IF(Table25[[#This Row],[SNAP_Average]]&lt;11%, 3, 2))</f>
        <v>2</v>
      </c>
      <c r="P52">
        <f>IF(Table25[[#This Row],[Poverty_Average]]&gt;20%,1, IF(Table25[[#This Row],[Poverty_Average]]&lt;10%, 3, 2))</f>
        <v>3</v>
      </c>
      <c r="Q52">
        <f>IF(Table25[[#This Row],[Full Time Employment_Average]]&lt;30%,1, IF(Table25[[#This Row],[Full Time Employment_Average]]&gt;50%, 3, 2))</f>
        <v>2</v>
      </c>
      <c r="R52" s="135">
        <f>AVERAGE(Table25[[#This Row],[FCI_SNAP]:[FCI_FullTimeEmployment]])</f>
        <v>2.3333333333333335</v>
      </c>
      <c r="S5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5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Row],[IQ2_Average]])*(3*0.02)/12,IF(D101&lt;=1.5,"NA")))</f>
        <v>39.981561546286876</v>
      </c>
      <c r="U5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99.953903865717209</v>
      </c>
    </row>
    <row r="53" spans="1:21" x14ac:dyDescent="0.25">
      <c r="A53" t="str">
        <f>Table1422[[#This Row],[Community]]</f>
        <v xml:space="preserve">Chisana  </v>
      </c>
      <c r="C53" s="126" t="e">
        <f>Table1422[[#This Row],[IQ1_Average]]</f>
        <v>#DIV/0!</v>
      </c>
      <c r="D53" s="126" t="e">
        <f>Table1422[[#This Row],[IQ2_Average]]</f>
        <v>#DIV/0!</v>
      </c>
      <c r="E53" s="126" t="e">
        <f>Table1422[[#This Row],[IQ3_Average]]</f>
        <v>#DIV/0!</v>
      </c>
      <c r="F53" s="128" t="e">
        <f>Table1422[[#This Row],[SNAP_Average]]</f>
        <v>#DIV/0!</v>
      </c>
      <c r="G53" s="127" t="e">
        <f>Table1422[[#This Row],[Poverty_Average]]</f>
        <v>#DIV/0!</v>
      </c>
      <c r="H53" s="127">
        <f>Table1422[[#This Row],[Full Time Employment_Average]]</f>
        <v>0.222</v>
      </c>
      <c r="I53">
        <f>'Update Information Here'!AL53</f>
        <v>0</v>
      </c>
      <c r="J53">
        <f t="shared" si="0"/>
        <v>0</v>
      </c>
      <c r="K53" s="131" t="e">
        <f>Table25[[#This Row],[Annual Fees]]/Table25[[#This Row],[IQ1_Average]]</f>
        <v>#DIV/0!</v>
      </c>
      <c r="L53" s="131" t="e">
        <f>Table25[[#This Row],[Annual Fees]]/Table25[[#This Row],[IQ2_Average]]</f>
        <v>#DIV/0!</v>
      </c>
      <c r="M53" s="131" t="e">
        <f>Table25[[#This Row],[Annual Fees]]/Table25[[#This Row],[IQ3_Average]]</f>
        <v>#DIV/0!</v>
      </c>
      <c r="N53" s="133" t="e">
        <f>AVERAGE(Table25[[#This Row],[RI_IQ1]:[RI_IQ3]])</f>
        <v>#DIV/0!</v>
      </c>
      <c r="O53" t="e">
        <f>IF(Table25[[#This Row],[SNAP_Average]]&gt;20%,1, IF(Table25[[#This Row],[SNAP_Average]]&lt;11%, 3, 2))</f>
        <v>#DIV/0!</v>
      </c>
      <c r="P53" t="e">
        <f>IF(Table25[[#This Row],[Poverty_Average]]&gt;20%,1, IF(Table25[[#This Row],[Poverty_Average]]&lt;10%, 3, 2))</f>
        <v>#DIV/0!</v>
      </c>
      <c r="Q53">
        <f>IF(Table25[[#This Row],[Full Time Employment_Average]]&lt;30%,1, IF(Table25[[#This Row],[Full Time Employment_Average]]&gt;50%, 3, 2))</f>
        <v>1</v>
      </c>
      <c r="R53" s="135" t="e">
        <f>AVERAGE(Table25[[#This Row],[FCI_SNAP]:[FCI_FullTimeEmployment]])</f>
        <v>#DIV/0!</v>
      </c>
      <c r="S53"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53"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Row],[IQ2_Average]])*(3*0.02)/12,IF(D102&lt;=1.5,"NA")))</f>
        <v>#DIV/0!</v>
      </c>
      <c r="U53"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54" spans="1:21" x14ac:dyDescent="0.25">
      <c r="A54" t="str">
        <f>Table1422[[#This Row],[Community]]</f>
        <v xml:space="preserve">Chistochina  </v>
      </c>
      <c r="C54" s="126">
        <f>Table1422[[#This Row],[IQ1_Average]]</f>
        <v>15500</v>
      </c>
      <c r="D54" s="126">
        <f>Table1422[[#This Row],[IQ2_Average]]</f>
        <v>28250</v>
      </c>
      <c r="E54" s="126">
        <f>Table1422[[#This Row],[IQ3_Average]]</f>
        <v>62625</v>
      </c>
      <c r="F54" s="128">
        <f>Table1422[[#This Row],[SNAP_Average]]</f>
        <v>0.15133333333333335</v>
      </c>
      <c r="G54" s="127">
        <f>Table1422[[#This Row],[Poverty_Average]]</f>
        <v>0.19033333333333333</v>
      </c>
      <c r="H54" s="127">
        <f>Table1422[[#This Row],[Full Time Employment_Average]]</f>
        <v>0.24475000000000002</v>
      </c>
      <c r="I54">
        <f>'Update Information Here'!AL54</f>
        <v>0</v>
      </c>
      <c r="J54">
        <f t="shared" si="0"/>
        <v>0</v>
      </c>
      <c r="K54" s="131">
        <f>Table25[[#This Row],[Annual Fees]]/Table25[[#This Row],[IQ1_Average]]</f>
        <v>0</v>
      </c>
      <c r="L54" s="131">
        <f>Table25[[#This Row],[Annual Fees]]/Table25[[#This Row],[IQ2_Average]]</f>
        <v>0</v>
      </c>
      <c r="M54" s="131">
        <f>Table25[[#This Row],[Annual Fees]]/Table25[[#This Row],[IQ3_Average]]</f>
        <v>0</v>
      </c>
      <c r="N54" s="133">
        <f>AVERAGE(Table25[[#This Row],[RI_IQ1]:[RI_IQ3]])</f>
        <v>0</v>
      </c>
      <c r="O54">
        <f>IF(Table25[[#This Row],[SNAP_Average]]&gt;20%,1, IF(Table25[[#This Row],[SNAP_Average]]&lt;11%, 3, 2))</f>
        <v>2</v>
      </c>
      <c r="P54">
        <f>IF(Table25[[#This Row],[Poverty_Average]]&gt;20%,1, IF(Table25[[#This Row],[Poverty_Average]]&lt;10%, 3, 2))</f>
        <v>2</v>
      </c>
      <c r="Q54">
        <f>IF(Table25[[#This Row],[Full Time Employment_Average]]&lt;30%,1, IF(Table25[[#This Row],[Full Time Employment_Average]]&gt;50%, 3, 2))</f>
        <v>1</v>
      </c>
      <c r="R54" s="135">
        <f>AVERAGE(Table25[[#This Row],[FCI_SNAP]:[FCI_FullTimeEmployment]])</f>
        <v>1.6666666666666667</v>
      </c>
      <c r="S5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5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Row],[IQ2_Average]])*(3*0.02)/12,IF(D103&lt;=1.5,"NA")))</f>
        <v>43.14718203900204</v>
      </c>
      <c r="U5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107.8679550975051</v>
      </c>
    </row>
    <row r="55" spans="1:21" x14ac:dyDescent="0.25">
      <c r="A55" t="str">
        <f>Table1422[[#This Row],[Community]]</f>
        <v xml:space="preserve">Chitina  </v>
      </c>
      <c r="C55" s="126">
        <f>Table1422[[#This Row],[IQ1_Average]]</f>
        <v>14284</v>
      </c>
      <c r="D55" s="126">
        <f>Table1422[[#This Row],[IQ2_Average]]</f>
        <v>19221.333333333332</v>
      </c>
      <c r="E55" s="126">
        <f>Table1422[[#This Row],[IQ3_Average]]</f>
        <v>40579</v>
      </c>
      <c r="F55" s="128">
        <f>Table1422[[#This Row],[SNAP_Average]]</f>
        <v>0.46875</v>
      </c>
      <c r="G55" s="127">
        <f>Table1422[[#This Row],[Poverty_Average]]</f>
        <v>0.14349999999999999</v>
      </c>
      <c r="H55" s="127">
        <f>Table1422[[#This Row],[Full Time Employment_Average]]</f>
        <v>0.5515000000000001</v>
      </c>
      <c r="I55">
        <f>'Update Information Here'!AL55</f>
        <v>0</v>
      </c>
      <c r="J55">
        <f t="shared" si="0"/>
        <v>0</v>
      </c>
      <c r="K55" s="131">
        <f>Table25[[#This Row],[Annual Fees]]/Table25[[#This Row],[IQ1_Average]]</f>
        <v>0</v>
      </c>
      <c r="L55" s="131">
        <f>Table25[[#This Row],[Annual Fees]]/Table25[[#This Row],[IQ2_Average]]</f>
        <v>0</v>
      </c>
      <c r="M55" s="131">
        <f>Table25[[#This Row],[Annual Fees]]/Table25[[#This Row],[IQ3_Average]]</f>
        <v>0</v>
      </c>
      <c r="N55" s="133">
        <f>AVERAGE(Table25[[#This Row],[RI_IQ1]:[RI_IQ3]])</f>
        <v>0</v>
      </c>
      <c r="O55">
        <f>IF(Table25[[#This Row],[SNAP_Average]]&gt;20%,1, IF(Table25[[#This Row],[SNAP_Average]]&lt;11%, 3, 2))</f>
        <v>1</v>
      </c>
      <c r="P55">
        <f>IF(Table25[[#This Row],[Poverty_Average]]&gt;20%,1, IF(Table25[[#This Row],[Poverty_Average]]&lt;10%, 3, 2))</f>
        <v>2</v>
      </c>
      <c r="Q55">
        <f>IF(Table25[[#This Row],[Full Time Employment_Average]]&lt;30%,1, IF(Table25[[#This Row],[Full Time Employment_Average]]&gt;50%, 3, 2))</f>
        <v>3</v>
      </c>
      <c r="R55" s="135">
        <f>AVERAGE(Table25[[#This Row],[FCI_SNAP]:[FCI_FullTimeEmployment]])</f>
        <v>2</v>
      </c>
      <c r="S5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5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Row],[IQ2_Average]])*(3*0.02)/12,IF(D104&lt;=1.5,"NA")))</f>
        <v>34.088457061584272</v>
      </c>
      <c r="U5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85.221142653960712</v>
      </c>
    </row>
    <row r="56" spans="1:21" x14ac:dyDescent="0.25">
      <c r="A56" t="str">
        <f>Table1422[[#This Row],[Community]]</f>
        <v xml:space="preserve">Chuathbaluk </v>
      </c>
      <c r="C56" s="126">
        <f>Table1422[[#This Row],[IQ1_Average]]</f>
        <v>11193.75</v>
      </c>
      <c r="D56" s="126">
        <f>Table1422[[#This Row],[IQ2_Average]]</f>
        <v>25200</v>
      </c>
      <c r="E56" s="126">
        <f>Table1422[[#This Row],[IQ3_Average]]</f>
        <v>36373</v>
      </c>
      <c r="F56" s="128">
        <f>Table1422[[#This Row],[SNAP_Average]]</f>
        <v>0.55049999999999999</v>
      </c>
      <c r="G56" s="127">
        <f>Table1422[[#This Row],[Poverty_Average]]</f>
        <v>0.36349999999999999</v>
      </c>
      <c r="H56" s="127">
        <f>Table1422[[#This Row],[Full Time Employment_Average]]</f>
        <v>5.1249999999999997E-2</v>
      </c>
      <c r="I56">
        <f>'Update Information Here'!AL56</f>
        <v>130</v>
      </c>
      <c r="J56">
        <f t="shared" si="0"/>
        <v>1560</v>
      </c>
      <c r="K56" s="131">
        <f>Table25[[#This Row],[Annual Fees]]/Table25[[#This Row],[IQ1_Average]]</f>
        <v>0.13936348408710217</v>
      </c>
      <c r="L56" s="131">
        <f>Table25[[#This Row],[Annual Fees]]/Table25[[#This Row],[IQ2_Average]]</f>
        <v>6.1904761904761907E-2</v>
      </c>
      <c r="M56" s="131">
        <f>Table25[[#This Row],[Annual Fees]]/Table25[[#This Row],[IQ3_Average]]</f>
        <v>4.2888956093805844E-2</v>
      </c>
      <c r="N56" s="133">
        <f>AVERAGE(Table25[[#This Row],[RI_IQ1]:[RI_IQ3]])</f>
        <v>8.1385734028556644E-2</v>
      </c>
      <c r="O56">
        <f>IF(Table25[[#This Row],[SNAP_Average]]&gt;20%,1, IF(Table25[[#This Row],[SNAP_Average]]&lt;11%, 3, 2))</f>
        <v>1</v>
      </c>
      <c r="P56">
        <f>IF(Table25[[#This Row],[Poverty_Average]]&gt;20%,1, IF(Table25[[#This Row],[Poverty_Average]]&lt;10%, 3, 2))</f>
        <v>1</v>
      </c>
      <c r="Q56">
        <f>IF(Table25[[#This Row],[Full Time Employment_Average]]&lt;30%,1, IF(Table25[[#This Row],[Full Time Employment_Average]]&gt;50%, 3, 2))</f>
        <v>1</v>
      </c>
      <c r="R56" s="135">
        <f>AVERAGE(Table25[[#This Row],[FCI_SNAP]:[FCI_FullTimeEmployment]])</f>
        <v>1</v>
      </c>
      <c r="S5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56"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Row],[IQ2_Average]])*(3*0.02)/12,IF(D105&lt;=1.5,"NA")))</f>
        <v>0</v>
      </c>
      <c r="U5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31.94663083197986</v>
      </c>
    </row>
    <row r="57" spans="1:21" x14ac:dyDescent="0.25">
      <c r="A57" t="str">
        <f>Table1422[[#This Row],[Community]]</f>
        <v xml:space="preserve">Circle  </v>
      </c>
      <c r="B57" t="s">
        <v>497</v>
      </c>
      <c r="C57" s="126">
        <f>Table1422[[#This Row],[IQ1_Average]]</f>
        <v>9083.3333333333339</v>
      </c>
      <c r="D57" s="126">
        <f>Table1422[[#This Row],[IQ2_Average]]</f>
        <v>20444.333333333332</v>
      </c>
      <c r="E57" s="126">
        <f>Table1422[[#This Row],[IQ3_Average]]</f>
        <v>35833.5</v>
      </c>
      <c r="F57" s="128">
        <f>Table1422[[#This Row],[SNAP_Average]]</f>
        <v>0.624</v>
      </c>
      <c r="G57" s="127">
        <f>Table1422[[#This Row],[Poverty_Average]]</f>
        <v>0.54200000000000004</v>
      </c>
      <c r="H57" s="127">
        <f>Table1422[[#This Row],[Full Time Employment_Average]]</f>
        <v>0.19075</v>
      </c>
      <c r="I57">
        <f>'Update Information Here'!AL57</f>
        <v>0</v>
      </c>
      <c r="J57">
        <f t="shared" si="0"/>
        <v>0</v>
      </c>
      <c r="K57" s="131">
        <f>Table25[[#This Row],[Annual Fees]]/Table25[[#This Row],[IQ1_Average]]</f>
        <v>0</v>
      </c>
      <c r="L57" s="131">
        <f>Table25[[#This Row],[Annual Fees]]/Table25[[#This Row],[IQ2_Average]]</f>
        <v>0</v>
      </c>
      <c r="M57" s="131">
        <f>Table25[[#This Row],[Annual Fees]]/Table25[[#This Row],[IQ3_Average]]</f>
        <v>0</v>
      </c>
      <c r="N57" s="133">
        <f>AVERAGE(Table25[[#This Row],[RI_IQ1]:[RI_IQ3]])</f>
        <v>0</v>
      </c>
      <c r="O57">
        <f>IF(Table25[[#This Row],[SNAP_Average]]&gt;20%,1, IF(Table25[[#This Row],[SNAP_Average]]&lt;11%, 3, 2))</f>
        <v>1</v>
      </c>
      <c r="P57">
        <f>IF(Table25[[#This Row],[Poverty_Average]]&gt;20%,1, IF(Table25[[#This Row],[Poverty_Average]]&lt;10%, 3, 2))</f>
        <v>1</v>
      </c>
      <c r="Q57">
        <f>IF(Table25[[#This Row],[Full Time Employment_Average]]&lt;30%,1, IF(Table25[[#This Row],[Full Time Employment_Average]]&gt;50%, 3, 2))</f>
        <v>1</v>
      </c>
      <c r="R57" s="135">
        <f>AVERAGE(Table25[[#This Row],[FCI_SNAP]:[FCI_FullTimeEmployment]])</f>
        <v>1</v>
      </c>
      <c r="S5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57"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Row],[IQ2_Average]])*(3*0.02)/12,IF(D106&lt;=1.5,"NA")))</f>
        <v>0</v>
      </c>
      <c r="U5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26.750570812785686</v>
      </c>
    </row>
    <row r="58" spans="1:21" x14ac:dyDescent="0.25">
      <c r="A58" t="str">
        <f>Table1422[[#This Row],[Community]]</f>
        <v xml:space="preserve">Clam Gulch  </v>
      </c>
      <c r="C58" s="126">
        <f>Table1422[[#This Row],[IQ1_Average]]</f>
        <v>22180.666666666668</v>
      </c>
      <c r="D58" s="126">
        <f>Table1422[[#This Row],[IQ2_Average]]</f>
        <v>31899.666666666668</v>
      </c>
      <c r="E58" s="126">
        <f>Table1422[[#This Row],[IQ3_Average]]</f>
        <v>34910.5</v>
      </c>
      <c r="F58" s="128">
        <f>Table1422[[#This Row],[SNAP_Average]]</f>
        <v>0.24500000000000002</v>
      </c>
      <c r="G58" s="127">
        <f>Table1422[[#This Row],[Poverty_Average]]</f>
        <v>0.22674999999999998</v>
      </c>
      <c r="H58" s="127">
        <f>Table1422[[#This Row],[Full Time Employment_Average]]</f>
        <v>0.5575</v>
      </c>
      <c r="I58">
        <f>'Update Information Here'!AL58</f>
        <v>0</v>
      </c>
      <c r="J58">
        <f t="shared" si="0"/>
        <v>0</v>
      </c>
      <c r="K58" s="131">
        <f>Table25[[#This Row],[Annual Fees]]/Table25[[#This Row],[IQ1_Average]]</f>
        <v>0</v>
      </c>
      <c r="L58" s="131">
        <f>Table25[[#This Row],[Annual Fees]]/Table25[[#This Row],[IQ2_Average]]</f>
        <v>0</v>
      </c>
      <c r="M58" s="131">
        <f>Table25[[#This Row],[Annual Fees]]/Table25[[#This Row],[IQ3_Average]]</f>
        <v>0</v>
      </c>
      <c r="N58" s="133">
        <f>AVERAGE(Table25[[#This Row],[RI_IQ1]:[RI_IQ3]])</f>
        <v>0</v>
      </c>
      <c r="O58">
        <f>IF(Table25[[#This Row],[SNAP_Average]]&gt;20%,1, IF(Table25[[#This Row],[SNAP_Average]]&lt;11%, 3, 2))</f>
        <v>1</v>
      </c>
      <c r="P58">
        <f>IF(Table25[[#This Row],[Poverty_Average]]&gt;20%,1, IF(Table25[[#This Row],[Poverty_Average]]&lt;10%, 3, 2))</f>
        <v>1</v>
      </c>
      <c r="Q58">
        <f>IF(Table25[[#This Row],[Full Time Employment_Average]]&lt;30%,1, IF(Table25[[#This Row],[Full Time Employment_Average]]&gt;50%, 3, 2))</f>
        <v>3</v>
      </c>
      <c r="R58" s="135">
        <f>AVERAGE(Table25[[#This Row],[FCI_SNAP]:[FCI_FullTimeEmployment]])</f>
        <v>1.6666666666666667</v>
      </c>
      <c r="S5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5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Row],[IQ2_Average]])*(3*0.02)/12,IF(D107&lt;=1.5,"NA")))</f>
        <v>47.584028172105668</v>
      </c>
      <c r="U5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118.9600704302642</v>
      </c>
    </row>
    <row r="59" spans="1:21" x14ac:dyDescent="0.25">
      <c r="A59" t="str">
        <f>Table1422[[#This Row],[Community]]</f>
        <v xml:space="preserve">Clark's Point </v>
      </c>
      <c r="C59" s="126">
        <f>Table1422[[#This Row],[IQ1_Average]]</f>
        <v>15385.5</v>
      </c>
      <c r="D59" s="126">
        <f>Table1422[[#This Row],[IQ2_Average]]</f>
        <v>24700.5</v>
      </c>
      <c r="E59" s="126">
        <f>Table1422[[#This Row],[IQ3_Average]]</f>
        <v>30717.75</v>
      </c>
      <c r="F59" s="128">
        <f>Table1422[[#This Row],[SNAP_Average]]</f>
        <v>0.161</v>
      </c>
      <c r="G59" s="127">
        <f>Table1422[[#This Row],[Poverty_Average]]</f>
        <v>0.40350000000000003</v>
      </c>
      <c r="H59" s="127">
        <f>Table1422[[#This Row],[Full Time Employment_Average]]</f>
        <v>0.16875000000000001</v>
      </c>
      <c r="I59">
        <f>'Update Information Here'!AL59</f>
        <v>0</v>
      </c>
      <c r="J59">
        <f t="shared" si="0"/>
        <v>0</v>
      </c>
      <c r="K59" s="131">
        <f>Table25[[#This Row],[Annual Fees]]/Table25[[#This Row],[IQ1_Average]]</f>
        <v>0</v>
      </c>
      <c r="L59" s="131">
        <f>Table25[[#This Row],[Annual Fees]]/Table25[[#This Row],[IQ2_Average]]</f>
        <v>0</v>
      </c>
      <c r="M59" s="131">
        <f>Table25[[#This Row],[Annual Fees]]/Table25[[#This Row],[IQ3_Average]]</f>
        <v>0</v>
      </c>
      <c r="N59" s="133">
        <f>AVERAGE(Table25[[#This Row],[RI_IQ1]:[RI_IQ3]])</f>
        <v>0</v>
      </c>
      <c r="O59">
        <f>IF(Table25[[#This Row],[SNAP_Average]]&gt;20%,1, IF(Table25[[#This Row],[SNAP_Average]]&lt;11%, 3, 2))</f>
        <v>2</v>
      </c>
      <c r="P59">
        <f>IF(Table25[[#This Row],[Poverty_Average]]&gt;20%,1, IF(Table25[[#This Row],[Poverty_Average]]&lt;10%, 3, 2))</f>
        <v>1</v>
      </c>
      <c r="Q59">
        <f>IF(Table25[[#This Row],[Full Time Employment_Average]]&lt;30%,1, IF(Table25[[#This Row],[Full Time Employment_Average]]&gt;50%, 3, 2))</f>
        <v>1</v>
      </c>
      <c r="R59" s="135">
        <f>AVERAGE(Table25[[#This Row],[FCI_SNAP]:[FCI_FullTimeEmployment]])</f>
        <v>1.3333333333333333</v>
      </c>
      <c r="S5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5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Row],[IQ2_Average]])*(3*0.02)/12,IF(D108&lt;=1.5,"NA")))</f>
        <v>0</v>
      </c>
      <c r="U5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36.22250273593594</v>
      </c>
    </row>
    <row r="60" spans="1:21" x14ac:dyDescent="0.25">
      <c r="A60" t="str">
        <f>Table1422[[#This Row],[Community]]</f>
        <v xml:space="preserve">Coffman Cove </v>
      </c>
      <c r="C60" s="126">
        <f>Table1422[[#This Row],[IQ1_Average]]</f>
        <v>18541.666666666668</v>
      </c>
      <c r="D60" s="126">
        <f>Table1422[[#This Row],[IQ2_Average]]</f>
        <v>32966.75</v>
      </c>
      <c r="E60" s="126">
        <f>Table1422[[#This Row],[IQ3_Average]]</f>
        <v>53888.5</v>
      </c>
      <c r="F60" s="128">
        <f>Table1422[[#This Row],[SNAP_Average]]</f>
        <v>0.13999999999999999</v>
      </c>
      <c r="G60" s="127">
        <f>Table1422[[#This Row],[Poverty_Average]]</f>
        <v>0.17949999999999999</v>
      </c>
      <c r="H60" s="127">
        <f>Table1422[[#This Row],[Full Time Employment_Average]]</f>
        <v>0.27199999999999996</v>
      </c>
      <c r="I60">
        <f>'Update Information Here'!AL60</f>
        <v>80</v>
      </c>
      <c r="J60">
        <f t="shared" si="0"/>
        <v>960</v>
      </c>
      <c r="K60" s="131">
        <f>Table25[[#This Row],[Annual Fees]]/Table25[[#This Row],[IQ1_Average]]</f>
        <v>5.1775280898876404E-2</v>
      </c>
      <c r="L60" s="131">
        <f>Table25[[#This Row],[Annual Fees]]/Table25[[#This Row],[IQ2_Average]]</f>
        <v>2.9120249948812061E-2</v>
      </c>
      <c r="M60" s="131">
        <f>Table25[[#This Row],[Annual Fees]]/Table25[[#This Row],[IQ3_Average]]</f>
        <v>1.7814561548382308E-2</v>
      </c>
      <c r="N60" s="133">
        <f>AVERAGE(Table25[[#This Row],[RI_IQ1]:[RI_IQ3]])</f>
        <v>3.2903364132023591E-2</v>
      </c>
      <c r="O60">
        <f>IF(Table25[[#This Row],[SNAP_Average]]&gt;20%,1, IF(Table25[[#This Row],[SNAP_Average]]&lt;11%, 3, 2))</f>
        <v>2</v>
      </c>
      <c r="P60">
        <f>IF(Table25[[#This Row],[Poverty_Average]]&gt;20%,1, IF(Table25[[#This Row],[Poverty_Average]]&lt;10%, 3, 2))</f>
        <v>2</v>
      </c>
      <c r="Q60">
        <f>IF(Table25[[#This Row],[Full Time Employment_Average]]&lt;30%,1, IF(Table25[[#This Row],[Full Time Employment_Average]]&gt;50%, 3, 2))</f>
        <v>1</v>
      </c>
      <c r="R60" s="135">
        <f>AVERAGE(Table25[[#This Row],[FCI_SNAP]:[FCI_FullTimeEmployment]])</f>
        <v>1.6666666666666667</v>
      </c>
      <c r="S6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6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Row],[IQ2_Average]])*(3*0.02)/12,IF(D109&lt;=1.5,"NA")))</f>
        <v>48.627246550840702</v>
      </c>
      <c r="U6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121.56811637710177</v>
      </c>
    </row>
    <row r="61" spans="1:21" x14ac:dyDescent="0.25">
      <c r="A61" t="str">
        <f>Table1422[[#This Row],[Community]]</f>
        <v xml:space="preserve">Cohoe  </v>
      </c>
      <c r="C61" s="126">
        <f>Table1422[[#This Row],[IQ1_Average]]</f>
        <v>24269</v>
      </c>
      <c r="D61" s="126">
        <f>Table1422[[#This Row],[IQ2_Average]]</f>
        <v>53190</v>
      </c>
      <c r="E61" s="126">
        <f>Table1422[[#This Row],[IQ3_Average]]</f>
        <v>73981.25</v>
      </c>
      <c r="F61" s="128">
        <f>Table1422[[#This Row],[SNAP_Average]]</f>
        <v>9.9000000000000005E-2</v>
      </c>
      <c r="G61" s="127">
        <f>Table1422[[#This Row],[Poverty_Average]]</f>
        <v>9.5500000000000002E-2</v>
      </c>
      <c r="H61" s="127">
        <f>Table1422[[#This Row],[Full Time Employment_Average]]</f>
        <v>0.40399999999999997</v>
      </c>
      <c r="I61">
        <f>'Update Information Here'!AL61</f>
        <v>0</v>
      </c>
      <c r="J61">
        <f t="shared" si="0"/>
        <v>0</v>
      </c>
      <c r="K61" s="131">
        <f>Table25[[#This Row],[Annual Fees]]/Table25[[#This Row],[IQ1_Average]]</f>
        <v>0</v>
      </c>
      <c r="L61" s="131">
        <f>Table25[[#This Row],[Annual Fees]]/Table25[[#This Row],[IQ2_Average]]</f>
        <v>0</v>
      </c>
      <c r="M61" s="131">
        <f>Table25[[#This Row],[Annual Fees]]/Table25[[#This Row],[IQ3_Average]]</f>
        <v>0</v>
      </c>
      <c r="N61" s="133">
        <f>AVERAGE(Table25[[#This Row],[RI_IQ1]:[RI_IQ3]])</f>
        <v>0</v>
      </c>
      <c r="O61">
        <f>IF(Table25[[#This Row],[SNAP_Average]]&gt;20%,1, IF(Table25[[#This Row],[SNAP_Average]]&lt;11%, 3, 2))</f>
        <v>3</v>
      </c>
      <c r="P61">
        <f>IF(Table25[[#This Row],[Poverty_Average]]&gt;20%,1, IF(Table25[[#This Row],[Poverty_Average]]&lt;10%, 3, 2))</f>
        <v>3</v>
      </c>
      <c r="Q61">
        <f>IF(Table25[[#This Row],[Full Time Employment_Average]]&lt;30%,1, IF(Table25[[#This Row],[Full Time Employment_Average]]&gt;50%, 3, 2))</f>
        <v>2</v>
      </c>
      <c r="R61" s="135">
        <f>AVERAGE(Table25[[#This Row],[FCI_SNAP]:[FCI_FullTimeEmployment]])</f>
        <v>2.6666666666666665</v>
      </c>
      <c r="S6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6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Row],[IQ2_Average]])*(3*0.02)/12,IF(D110&lt;=1.5,"NA")))</f>
        <v>170.01645778612695</v>
      </c>
      <c r="U6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272.02633245780305</v>
      </c>
    </row>
    <row r="62" spans="1:21" x14ac:dyDescent="0.25">
      <c r="A62" t="str">
        <f>Table1422[[#This Row],[Community]]</f>
        <v xml:space="preserve">Cold Bay </v>
      </c>
      <c r="C62" s="126">
        <f>Table1422[[#This Row],[IQ1_Average]]</f>
        <v>45425</v>
      </c>
      <c r="D62" s="126">
        <f>Table1422[[#This Row],[IQ2_Average]]</f>
        <v>65308.25</v>
      </c>
      <c r="E62" s="126">
        <f>Table1422[[#This Row],[IQ3_Average]]</f>
        <v>90832</v>
      </c>
      <c r="F62" s="128">
        <f>Table1422[[#This Row],[SNAP_Average]]</f>
        <v>0.03</v>
      </c>
      <c r="G62" s="127">
        <f>Table1422[[#This Row],[Poverty_Average]]</f>
        <v>3.6749999999999998E-2</v>
      </c>
      <c r="H62" s="127">
        <f>Table1422[[#This Row],[Full Time Employment_Average]]</f>
        <v>0.77749999999999997</v>
      </c>
      <c r="I62">
        <f>'Update Information Here'!AL62</f>
        <v>0</v>
      </c>
      <c r="J62">
        <f t="shared" si="0"/>
        <v>0</v>
      </c>
      <c r="K62" s="131">
        <f>Table25[[#This Row],[Annual Fees]]/Table25[[#This Row],[IQ1_Average]]</f>
        <v>0</v>
      </c>
      <c r="L62" s="131">
        <f>Table25[[#This Row],[Annual Fees]]/Table25[[#This Row],[IQ2_Average]]</f>
        <v>0</v>
      </c>
      <c r="M62" s="131">
        <f>Table25[[#This Row],[Annual Fees]]/Table25[[#This Row],[IQ3_Average]]</f>
        <v>0</v>
      </c>
      <c r="N62" s="133">
        <f>AVERAGE(Table25[[#This Row],[RI_IQ1]:[RI_IQ3]])</f>
        <v>0</v>
      </c>
      <c r="O62">
        <f>IF(Table25[[#This Row],[SNAP_Average]]&gt;20%,1, IF(Table25[[#This Row],[SNAP_Average]]&lt;11%, 3, 2))</f>
        <v>3</v>
      </c>
      <c r="P62">
        <f>IF(Table25[[#This Row],[Poverty_Average]]&gt;20%,1, IF(Table25[[#This Row],[Poverty_Average]]&lt;10%, 3, 2))</f>
        <v>3</v>
      </c>
      <c r="Q62">
        <f>IF(Table25[[#This Row],[Full Time Employment_Average]]&lt;30%,1, IF(Table25[[#This Row],[Full Time Employment_Average]]&gt;50%, 3, 2))</f>
        <v>3</v>
      </c>
      <c r="R62" s="135">
        <f>AVERAGE(Table25[[#This Row],[FCI_SNAP]:[FCI_FullTimeEmployment]])</f>
        <v>3</v>
      </c>
      <c r="S6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6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Row],[IQ2_Average]])*(3*0.02)/12,IF(D111&lt;=1.5,"NA")))</f>
        <v>258.60831365140172</v>
      </c>
      <c r="U6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413.77330184224274</v>
      </c>
    </row>
    <row r="63" spans="1:21" x14ac:dyDescent="0.25">
      <c r="A63" t="str">
        <f>Table1422[[#This Row],[Community]]</f>
        <v xml:space="preserve">Coldfoot  </v>
      </c>
      <c r="C63" s="126">
        <f>Table1422[[#This Row],[IQ1_Average]]</f>
        <v>59667</v>
      </c>
      <c r="D63" s="126">
        <f>Table1422[[#This Row],[IQ2_Average]]</f>
        <v>76000</v>
      </c>
      <c r="E63" s="126">
        <f>Table1422[[#This Row],[IQ3_Average]]</f>
        <v>104750</v>
      </c>
      <c r="F63" s="128">
        <f>Table1422[[#This Row],[SNAP_Average]]</f>
        <v>0</v>
      </c>
      <c r="G63" s="127">
        <f>Table1422[[#This Row],[Poverty_Average]]</f>
        <v>0</v>
      </c>
      <c r="H63" s="127">
        <f>Table1422[[#This Row],[Full Time Employment_Average]]</f>
        <v>0.66925000000000001</v>
      </c>
      <c r="I63">
        <f>'Update Information Here'!AL63</f>
        <v>0</v>
      </c>
      <c r="J63">
        <f t="shared" si="0"/>
        <v>0</v>
      </c>
      <c r="K63" s="131">
        <f>Table25[[#This Row],[Annual Fees]]/Table25[[#This Row],[IQ1_Average]]</f>
        <v>0</v>
      </c>
      <c r="L63" s="131">
        <f>Table25[[#This Row],[Annual Fees]]/Table25[[#This Row],[IQ2_Average]]</f>
        <v>0</v>
      </c>
      <c r="M63" s="131">
        <f>Table25[[#This Row],[Annual Fees]]/Table25[[#This Row],[IQ3_Average]]</f>
        <v>0</v>
      </c>
      <c r="N63" s="133">
        <f>AVERAGE(Table25[[#This Row],[RI_IQ1]:[RI_IQ3]])</f>
        <v>0</v>
      </c>
      <c r="O63">
        <f>IF(Table25[[#This Row],[SNAP_Average]]&gt;20%,1, IF(Table25[[#This Row],[SNAP_Average]]&lt;11%, 3, 2))</f>
        <v>3</v>
      </c>
      <c r="P63">
        <f>IF(Table25[[#This Row],[Poverty_Average]]&gt;20%,1, IF(Table25[[#This Row],[Poverty_Average]]&lt;10%, 3, 2))</f>
        <v>3</v>
      </c>
      <c r="Q63">
        <f>IF(Table25[[#This Row],[Full Time Employment_Average]]&lt;30%,1, IF(Table25[[#This Row],[Full Time Employment_Average]]&gt;50%, 3, 2))</f>
        <v>3</v>
      </c>
      <c r="R63" s="135">
        <f>AVERAGE(Table25[[#This Row],[FCI_SNAP]:[FCI_FullTimeEmployment]])</f>
        <v>3</v>
      </c>
      <c r="S6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6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Row],[IQ2_Average]])*(3*0.02)/12,IF(D112&lt;=1.5,"NA")))</f>
        <v>316.74343537644637</v>
      </c>
      <c r="U6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506.7894966023141</v>
      </c>
    </row>
    <row r="64" spans="1:21" x14ac:dyDescent="0.25">
      <c r="A64" t="str">
        <f>Table1422[[#This Row],[Community]]</f>
        <v xml:space="preserve">College  </v>
      </c>
      <c r="C64" s="126">
        <f>Table1422[[#This Row],[IQ1_Average]]</f>
        <v>40125</v>
      </c>
      <c r="D64" s="126">
        <f>Table1422[[#This Row],[IQ2_Average]]</f>
        <v>65405</v>
      </c>
      <c r="E64" s="126">
        <f>Table1422[[#This Row],[IQ3_Average]]</f>
        <v>94949.333333333328</v>
      </c>
      <c r="F64" s="128">
        <f>Table1422[[#This Row],[SNAP_Average]]</f>
        <v>5.3666666666666661E-2</v>
      </c>
      <c r="G64" s="127">
        <f>Table1422[[#This Row],[Poverty_Average]]</f>
        <v>7.9000000000000001E-2</v>
      </c>
      <c r="H64" s="127">
        <f>Table1422[[#This Row],[Full Time Employment_Average]]</f>
        <v>0.66774999999999995</v>
      </c>
      <c r="I64">
        <f>'Update Information Here'!AL64</f>
        <v>0</v>
      </c>
      <c r="J64">
        <f t="shared" si="0"/>
        <v>0</v>
      </c>
      <c r="K64" s="131">
        <f>Table25[[#This Row],[Annual Fees]]/Table25[[#This Row],[IQ1_Average]]</f>
        <v>0</v>
      </c>
      <c r="L64" s="131">
        <f>Table25[[#This Row],[Annual Fees]]/Table25[[#This Row],[IQ2_Average]]</f>
        <v>0</v>
      </c>
      <c r="M64" s="131">
        <f>Table25[[#This Row],[Annual Fees]]/Table25[[#This Row],[IQ3_Average]]</f>
        <v>0</v>
      </c>
      <c r="N64" s="133">
        <f>AVERAGE(Table25[[#This Row],[RI_IQ1]:[RI_IQ3]])</f>
        <v>0</v>
      </c>
      <c r="O64">
        <f>IF(Table25[[#This Row],[SNAP_Average]]&gt;20%,1, IF(Table25[[#This Row],[SNAP_Average]]&lt;11%, 3, 2))</f>
        <v>3</v>
      </c>
      <c r="P64">
        <f>IF(Table25[[#This Row],[Poverty_Average]]&gt;20%,1, IF(Table25[[#This Row],[Poverty_Average]]&lt;10%, 3, 2))</f>
        <v>3</v>
      </c>
      <c r="Q64">
        <f>IF(Table25[[#This Row],[Full Time Employment_Average]]&lt;30%,1, IF(Table25[[#This Row],[Full Time Employment_Average]]&gt;50%, 3, 2))</f>
        <v>3</v>
      </c>
      <c r="R64" s="135">
        <f>AVERAGE(Table25[[#This Row],[FCI_SNAP]:[FCI_FullTimeEmployment]])</f>
        <v>3</v>
      </c>
      <c r="S6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6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Row],[IQ2_Average]])*(3*0.02)/12,IF(D113&lt;=1.5,"NA")))</f>
        <v>246.33744420125734</v>
      </c>
      <c r="U6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394.13991072201173</v>
      </c>
    </row>
    <row r="65" spans="1:21" x14ac:dyDescent="0.25">
      <c r="A65" t="str">
        <f>Table1422[[#This Row],[Community]]</f>
        <v xml:space="preserve">Cooper Landing  </v>
      </c>
      <c r="C65" s="126">
        <f>Table1422[[#This Row],[IQ1_Average]]</f>
        <v>39405</v>
      </c>
      <c r="D65" s="126">
        <f>Table1422[[#This Row],[IQ2_Average]]</f>
        <v>64830.75</v>
      </c>
      <c r="E65" s="126">
        <f>Table1422[[#This Row],[IQ3_Average]]</f>
        <v>87035</v>
      </c>
      <c r="F65" s="128">
        <f>Table1422[[#This Row],[SNAP_Average]]</f>
        <v>6.8750000000000006E-2</v>
      </c>
      <c r="G65" s="127">
        <f>Table1422[[#This Row],[Poverty_Average]]</f>
        <v>9.4500000000000001E-2</v>
      </c>
      <c r="H65" s="127">
        <f>Table1422[[#This Row],[Full Time Employment_Average]]</f>
        <v>0.44724999999999993</v>
      </c>
      <c r="I65">
        <f>'Update Information Here'!AL65</f>
        <v>0</v>
      </c>
      <c r="J65">
        <f t="shared" si="0"/>
        <v>0</v>
      </c>
      <c r="K65" s="131">
        <f>Table25[[#This Row],[Annual Fees]]/Table25[[#This Row],[IQ1_Average]]</f>
        <v>0</v>
      </c>
      <c r="L65" s="131">
        <f>Table25[[#This Row],[Annual Fees]]/Table25[[#This Row],[IQ2_Average]]</f>
        <v>0</v>
      </c>
      <c r="M65" s="131">
        <f>Table25[[#This Row],[Annual Fees]]/Table25[[#This Row],[IQ3_Average]]</f>
        <v>0</v>
      </c>
      <c r="N65" s="133">
        <f>AVERAGE(Table25[[#This Row],[RI_IQ1]:[RI_IQ3]])</f>
        <v>0</v>
      </c>
      <c r="O65">
        <f>IF(Table25[[#This Row],[SNAP_Average]]&gt;20%,1, IF(Table25[[#This Row],[SNAP_Average]]&lt;11%, 3, 2))</f>
        <v>3</v>
      </c>
      <c r="P65">
        <f>IF(Table25[[#This Row],[Poverty_Average]]&gt;20%,1, IF(Table25[[#This Row],[Poverty_Average]]&lt;10%, 3, 2))</f>
        <v>3</v>
      </c>
      <c r="Q65">
        <f>IF(Table25[[#This Row],[Full Time Employment_Average]]&lt;30%,1, IF(Table25[[#This Row],[Full Time Employment_Average]]&gt;50%, 3, 2))</f>
        <v>2</v>
      </c>
      <c r="R65" s="135">
        <f>AVERAGE(Table25[[#This Row],[FCI_SNAP]:[FCI_FullTimeEmployment]])</f>
        <v>2.6666666666666665</v>
      </c>
      <c r="S6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6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Row],[IQ2_Average]])*(3*0.02)/12,IF(D114&lt;=1.5,"NA")))</f>
        <v>239.04275846287305</v>
      </c>
      <c r="U6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382.46841354059683</v>
      </c>
    </row>
    <row r="66" spans="1:21" x14ac:dyDescent="0.25">
      <c r="A66" t="str">
        <f>Table1422[[#This Row],[Community]]</f>
        <v xml:space="preserve">Copper Center  </v>
      </c>
      <c r="C66" s="126">
        <f>Table1422[[#This Row],[IQ1_Average]]</f>
        <v>16606.25</v>
      </c>
      <c r="D66" s="126">
        <f>Table1422[[#This Row],[IQ2_Average]]</f>
        <v>36987.75</v>
      </c>
      <c r="E66" s="126">
        <f>Table1422[[#This Row],[IQ3_Average]]</f>
        <v>61492.75</v>
      </c>
      <c r="F66" s="128">
        <f>Table1422[[#This Row],[SNAP_Average]]</f>
        <v>0.18374999999999997</v>
      </c>
      <c r="G66" s="127">
        <f>Table1422[[#This Row],[Poverty_Average]]</f>
        <v>0.17274999999999999</v>
      </c>
      <c r="H66" s="127">
        <f>Table1422[[#This Row],[Full Time Employment_Average]]</f>
        <v>0.3725</v>
      </c>
      <c r="I66">
        <f>'Update Information Here'!AL66</f>
        <v>0</v>
      </c>
      <c r="J66">
        <f t="shared" ref="J66:J129" si="1">I66*12</f>
        <v>0</v>
      </c>
      <c r="K66" s="131">
        <f>Table25[[#This Row],[Annual Fees]]/Table25[[#This Row],[IQ1_Average]]</f>
        <v>0</v>
      </c>
      <c r="L66" s="131">
        <f>Table25[[#This Row],[Annual Fees]]/Table25[[#This Row],[IQ2_Average]]</f>
        <v>0</v>
      </c>
      <c r="M66" s="131">
        <f>Table25[[#This Row],[Annual Fees]]/Table25[[#This Row],[IQ3_Average]]</f>
        <v>0</v>
      </c>
      <c r="N66" s="133">
        <f>AVERAGE(Table25[[#This Row],[RI_IQ1]:[RI_IQ3]])</f>
        <v>0</v>
      </c>
      <c r="O66">
        <f>IF(Table25[[#This Row],[SNAP_Average]]&gt;20%,1, IF(Table25[[#This Row],[SNAP_Average]]&lt;11%, 3, 2))</f>
        <v>2</v>
      </c>
      <c r="P66">
        <f>IF(Table25[[#This Row],[Poverty_Average]]&gt;20%,1, IF(Table25[[#This Row],[Poverty_Average]]&lt;10%, 3, 2))</f>
        <v>2</v>
      </c>
      <c r="Q66">
        <f>IF(Table25[[#This Row],[Full Time Employment_Average]]&lt;30%,1, IF(Table25[[#This Row],[Full Time Employment_Average]]&gt;50%, 3, 2))</f>
        <v>2</v>
      </c>
      <c r="R66" s="135">
        <f>AVERAGE(Table25[[#This Row],[FCI_SNAP]:[FCI_FullTimeEmployment]])</f>
        <v>2</v>
      </c>
      <c r="S6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6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Row],[IQ2_Average]])*(3*0.02)/12,IF(D115&lt;=1.5,"NA")))</f>
        <v>48.301548914653665</v>
      </c>
      <c r="U6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120.75387228663419</v>
      </c>
    </row>
    <row r="67" spans="1:21" x14ac:dyDescent="0.25">
      <c r="A67" t="str">
        <f>Table1422[[#This Row],[Community]]</f>
        <v xml:space="preserve">Cordova </v>
      </c>
      <c r="C67" s="126">
        <f>Table1422[[#This Row],[IQ1_Average]]</f>
        <v>47543.75</v>
      </c>
      <c r="D67" s="126">
        <f>Table1422[[#This Row],[IQ2_Average]]</f>
        <v>68427.25</v>
      </c>
      <c r="E67" s="126">
        <f>Table1422[[#This Row],[IQ3_Average]]</f>
        <v>98044.75</v>
      </c>
      <c r="F67" s="128">
        <f>Table1422[[#This Row],[SNAP_Average]]</f>
        <v>7.325000000000001E-2</v>
      </c>
      <c r="G67" s="127">
        <f>Table1422[[#This Row],[Poverty_Average]]</f>
        <v>8.0750000000000002E-2</v>
      </c>
      <c r="H67" s="127">
        <f>Table1422[[#This Row],[Full Time Employment_Average]]</f>
        <v>0.4355</v>
      </c>
      <c r="I67">
        <f>'Update Information Here'!AL67</f>
        <v>79.510000000000005</v>
      </c>
      <c r="J67">
        <f t="shared" si="1"/>
        <v>954.12000000000012</v>
      </c>
      <c r="K67" s="131">
        <f>Table25[[#This Row],[Annual Fees]]/Table25[[#This Row],[IQ1_Average]]</f>
        <v>2.0068252924937559E-2</v>
      </c>
      <c r="L67" s="131">
        <f>Table25[[#This Row],[Annual Fees]]/Table25[[#This Row],[IQ2_Average]]</f>
        <v>1.3943567803762392E-2</v>
      </c>
      <c r="M67" s="131">
        <f>Table25[[#This Row],[Annual Fees]]/Table25[[#This Row],[IQ3_Average]]</f>
        <v>9.7314746582555425E-3</v>
      </c>
      <c r="N67" s="133">
        <f>AVERAGE(Table25[[#This Row],[RI_IQ1]:[RI_IQ3]])</f>
        <v>1.4581098462318498E-2</v>
      </c>
      <c r="O67">
        <f>IF(Table25[[#This Row],[SNAP_Average]]&gt;20%,1, IF(Table25[[#This Row],[SNAP_Average]]&lt;11%, 3, 2))</f>
        <v>3</v>
      </c>
      <c r="P67">
        <f>IF(Table25[[#This Row],[Poverty_Average]]&gt;20%,1, IF(Table25[[#This Row],[Poverty_Average]]&lt;10%, 3, 2))</f>
        <v>3</v>
      </c>
      <c r="Q67">
        <f>IF(Table25[[#This Row],[Full Time Employment_Average]]&lt;30%,1, IF(Table25[[#This Row],[Full Time Employment_Average]]&gt;50%, 3, 2))</f>
        <v>2</v>
      </c>
      <c r="R67" s="135">
        <f>AVERAGE(Table25[[#This Row],[FCI_SNAP]:[FCI_FullTimeEmployment]])</f>
        <v>2.6666666666666665</v>
      </c>
      <c r="S6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6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Row],[IQ2_Average]])*(3*0.02)/12,IF(D116&lt;=1.5,"NA")))</f>
        <v>272.64749705063497</v>
      </c>
      <c r="U6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436.2359952810159</v>
      </c>
    </row>
    <row r="68" spans="1:21" x14ac:dyDescent="0.25">
      <c r="A68" t="str">
        <f>Table1422[[#This Row],[Community]]</f>
        <v xml:space="preserve">Covenant Life  </v>
      </c>
      <c r="C68" s="126">
        <f>Table1422[[#This Row],[IQ1_Average]]</f>
        <v>40241.333333333336</v>
      </c>
      <c r="D68" s="126">
        <f>Table1422[[#This Row],[IQ2_Average]]</f>
        <v>50372</v>
      </c>
      <c r="E68" s="126">
        <f>Table1422[[#This Row],[IQ3_Average]]</f>
        <v>59493</v>
      </c>
      <c r="F68" s="128">
        <f>Table1422[[#This Row],[SNAP_Average]]</f>
        <v>1.7499999999999998E-3</v>
      </c>
      <c r="G68" s="127">
        <f>Table1422[[#This Row],[Poverty_Average]]</f>
        <v>5.7499999999999999E-3</v>
      </c>
      <c r="H68" s="127">
        <f>Table1422[[#This Row],[Full Time Employment_Average]]</f>
        <v>0</v>
      </c>
      <c r="I68">
        <f>'Update Information Here'!AL68</f>
        <v>0</v>
      </c>
      <c r="J68">
        <f t="shared" si="1"/>
        <v>0</v>
      </c>
      <c r="K68" s="131">
        <f>Table25[[#This Row],[Annual Fees]]/Table25[[#This Row],[IQ1_Average]]</f>
        <v>0</v>
      </c>
      <c r="L68" s="131">
        <f>Table25[[#This Row],[Annual Fees]]/Table25[[#This Row],[IQ2_Average]]</f>
        <v>0</v>
      </c>
      <c r="M68" s="131">
        <f>Table25[[#This Row],[Annual Fees]]/Table25[[#This Row],[IQ3_Average]]</f>
        <v>0</v>
      </c>
      <c r="N68" s="133">
        <f>AVERAGE(Table25[[#This Row],[RI_IQ1]:[RI_IQ3]])</f>
        <v>0</v>
      </c>
      <c r="O68">
        <f>IF(Table25[[#This Row],[SNAP_Average]]&gt;20%,1, IF(Table25[[#This Row],[SNAP_Average]]&lt;11%, 3, 2))</f>
        <v>3</v>
      </c>
      <c r="P68">
        <f>IF(Table25[[#This Row],[Poverty_Average]]&gt;20%,1, IF(Table25[[#This Row],[Poverty_Average]]&lt;10%, 3, 2))</f>
        <v>3</v>
      </c>
      <c r="Q68">
        <f>IF(Table25[[#This Row],[Full Time Employment_Average]]&lt;30%,1, IF(Table25[[#This Row],[Full Time Employment_Average]]&gt;50%, 3, 2))</f>
        <v>1</v>
      </c>
      <c r="R68" s="135">
        <f>AVERAGE(Table25[[#This Row],[FCI_SNAP]:[FCI_FullTimeEmployment]])</f>
        <v>2.3333333333333335</v>
      </c>
      <c r="S6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6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Row],[IQ2_Average]])*(3*0.02)/12,IF(D117&lt;=1.5,"NA")))</f>
        <v>81.286181077476826</v>
      </c>
      <c r="U6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203.2154526936921</v>
      </c>
    </row>
    <row r="69" spans="1:21" x14ac:dyDescent="0.25">
      <c r="A69" t="str">
        <f>Table1422[[#This Row],[Community]]</f>
        <v xml:space="preserve">Craig </v>
      </c>
      <c r="C69" s="126">
        <f>Table1422[[#This Row],[IQ1_Average]]</f>
        <v>27971</v>
      </c>
      <c r="D69" s="126">
        <f>Table1422[[#This Row],[IQ2_Average]]</f>
        <v>50700.333333333336</v>
      </c>
      <c r="E69" s="126">
        <f>Table1422[[#This Row],[IQ3_Average]]</f>
        <v>80126</v>
      </c>
      <c r="F69" s="128">
        <f>Table1422[[#This Row],[SNAP_Average]]</f>
        <v>9.9000000000000005E-2</v>
      </c>
      <c r="G69" s="127">
        <f>Table1422[[#This Row],[Poverty_Average]]</f>
        <v>9.0499999999999997E-2</v>
      </c>
      <c r="H69" s="127">
        <f>Table1422[[#This Row],[Full Time Employment_Average]]</f>
        <v>0.44500000000000001</v>
      </c>
      <c r="I69">
        <f>'Update Information Here'!AL69</f>
        <v>66.400000000000006</v>
      </c>
      <c r="J69">
        <f t="shared" si="1"/>
        <v>796.80000000000007</v>
      </c>
      <c r="K69" s="131">
        <f>Table25[[#This Row],[Annual Fees]]/Table25[[#This Row],[IQ1_Average]]</f>
        <v>2.8486646884272999E-2</v>
      </c>
      <c r="L69" s="131">
        <f>Table25[[#This Row],[Annual Fees]]/Table25[[#This Row],[IQ2_Average]]</f>
        <v>1.5715873005437177E-2</v>
      </c>
      <c r="M69" s="131">
        <f>Table25[[#This Row],[Annual Fees]]/Table25[[#This Row],[IQ3_Average]]</f>
        <v>9.9443376681726293E-3</v>
      </c>
      <c r="N69" s="133">
        <f>AVERAGE(Table25[[#This Row],[RI_IQ1]:[RI_IQ3]])</f>
        <v>1.8048952519294267E-2</v>
      </c>
      <c r="O69">
        <f>IF(Table25[[#This Row],[SNAP_Average]]&gt;20%,1, IF(Table25[[#This Row],[SNAP_Average]]&lt;11%, 3, 2))</f>
        <v>3</v>
      </c>
      <c r="P69">
        <f>IF(Table25[[#This Row],[Poverty_Average]]&gt;20%,1, IF(Table25[[#This Row],[Poverty_Average]]&lt;10%, 3, 2))</f>
        <v>3</v>
      </c>
      <c r="Q69">
        <f>IF(Table25[[#This Row],[Full Time Employment_Average]]&lt;30%,1, IF(Table25[[#This Row],[Full Time Employment_Average]]&gt;50%, 3, 2))</f>
        <v>2</v>
      </c>
      <c r="R69" s="135">
        <f>AVERAGE(Table25[[#This Row],[FCI_SNAP]:[FCI_FullTimeEmployment]])</f>
        <v>2.6666666666666665</v>
      </c>
      <c r="S6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6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Row],[IQ2_Average]])*(3*0.02)/12,IF(D118&lt;=1.5,"NA")))</f>
        <v>183.94419268658012</v>
      </c>
      <c r="U6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294.31070829852814</v>
      </c>
    </row>
    <row r="70" spans="1:21" x14ac:dyDescent="0.25">
      <c r="A70" t="str">
        <f>Table1422[[#This Row],[Community]]</f>
        <v xml:space="preserve">Crooked Creek  </v>
      </c>
      <c r="B70" t="s">
        <v>497</v>
      </c>
      <c r="C70" s="126">
        <f>Table1422[[#This Row],[IQ1_Average]]</f>
        <v>17178.666666666668</v>
      </c>
      <c r="D70" s="126">
        <f>Table1422[[#This Row],[IQ2_Average]]</f>
        <v>34402.666666666664</v>
      </c>
      <c r="E70" s="126">
        <f>Table1422[[#This Row],[IQ3_Average]]</f>
        <v>64583.333333333336</v>
      </c>
      <c r="F70" s="128">
        <f>Table1422[[#This Row],[SNAP_Average]]</f>
        <v>0.40700000000000003</v>
      </c>
      <c r="G70" s="127">
        <f>Table1422[[#This Row],[Poverty_Average]]</f>
        <v>0.34675</v>
      </c>
      <c r="H70" s="127">
        <f>Table1422[[#This Row],[Full Time Employment_Average]]</f>
        <v>0.16649999999999998</v>
      </c>
      <c r="I70">
        <f>'Update Information Here'!AL70</f>
        <v>0</v>
      </c>
      <c r="J70">
        <f t="shared" si="1"/>
        <v>0</v>
      </c>
      <c r="K70" s="131">
        <f>Table25[[#This Row],[Annual Fees]]/Table25[[#This Row],[IQ1_Average]]</f>
        <v>0</v>
      </c>
      <c r="L70" s="131">
        <f>Table25[[#This Row],[Annual Fees]]/Table25[[#This Row],[IQ2_Average]]</f>
        <v>0</v>
      </c>
      <c r="M70" s="131">
        <f>Table25[[#This Row],[Annual Fees]]/Table25[[#This Row],[IQ3_Average]]</f>
        <v>0</v>
      </c>
      <c r="N70" s="133">
        <f>AVERAGE(Table25[[#This Row],[RI_IQ1]:[RI_IQ3]])</f>
        <v>0</v>
      </c>
      <c r="O70">
        <f>IF(Table25[[#This Row],[SNAP_Average]]&gt;20%,1, IF(Table25[[#This Row],[SNAP_Average]]&lt;11%, 3, 2))</f>
        <v>1</v>
      </c>
      <c r="P70">
        <f>IF(Table25[[#This Row],[Poverty_Average]]&gt;20%,1, IF(Table25[[#This Row],[Poverty_Average]]&lt;10%, 3, 2))</f>
        <v>1</v>
      </c>
      <c r="Q70">
        <f>IF(Table25[[#This Row],[Full Time Employment_Average]]&lt;30%,1, IF(Table25[[#This Row],[Full Time Employment_Average]]&gt;50%, 3, 2))</f>
        <v>1</v>
      </c>
      <c r="R70" s="135">
        <f>AVERAGE(Table25[[#This Row],[FCI_SNAP]:[FCI_FullTimeEmployment]])</f>
        <v>1</v>
      </c>
      <c r="S7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7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Row],[IQ2_Average]])*(3*0.02)/12,IF(D119&lt;=1.5,"NA")))</f>
        <v>0</v>
      </c>
      <c r="U7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48.655587440475557</v>
      </c>
    </row>
    <row r="71" spans="1:21" x14ac:dyDescent="0.25">
      <c r="A71" t="str">
        <f>Table1422[[#This Row],[Community]]</f>
        <v xml:space="preserve">Crown Point  </v>
      </c>
      <c r="C71" s="126">
        <f>Table1422[[#This Row],[IQ1_Average]]</f>
        <v>27600</v>
      </c>
      <c r="D71" s="126">
        <f>Table1422[[#This Row],[IQ2_Average]]</f>
        <v>44382.333333333336</v>
      </c>
      <c r="E71" s="126">
        <f>Table1422[[#This Row],[IQ3_Average]]</f>
        <v>50663</v>
      </c>
      <c r="F71" s="128">
        <f>Table1422[[#This Row],[SNAP_Average]]</f>
        <v>0.12125</v>
      </c>
      <c r="G71" s="127">
        <f>Table1422[[#This Row],[Poverty_Average]]</f>
        <v>0.11375</v>
      </c>
      <c r="H71" s="127">
        <f>Table1422[[#This Row],[Full Time Employment_Average]]</f>
        <v>0.28400000000000003</v>
      </c>
      <c r="I71">
        <f>'Update Information Here'!AL71</f>
        <v>0</v>
      </c>
      <c r="J71">
        <f t="shared" si="1"/>
        <v>0</v>
      </c>
      <c r="K71" s="131">
        <f>Table25[[#This Row],[Annual Fees]]/Table25[[#This Row],[IQ1_Average]]</f>
        <v>0</v>
      </c>
      <c r="L71" s="131">
        <f>Table25[[#This Row],[Annual Fees]]/Table25[[#This Row],[IQ2_Average]]</f>
        <v>0</v>
      </c>
      <c r="M71" s="131">
        <f>Table25[[#This Row],[Annual Fees]]/Table25[[#This Row],[IQ3_Average]]</f>
        <v>0</v>
      </c>
      <c r="N71" s="133">
        <f>AVERAGE(Table25[[#This Row],[RI_IQ1]:[RI_IQ3]])</f>
        <v>0</v>
      </c>
      <c r="O71">
        <f>IF(Table25[[#This Row],[SNAP_Average]]&gt;20%,1, IF(Table25[[#This Row],[SNAP_Average]]&lt;11%, 3, 2))</f>
        <v>2</v>
      </c>
      <c r="P71">
        <f>IF(Table25[[#This Row],[Poverty_Average]]&gt;20%,1, IF(Table25[[#This Row],[Poverty_Average]]&lt;10%, 3, 2))</f>
        <v>2</v>
      </c>
      <c r="Q71">
        <f>IF(Table25[[#This Row],[Full Time Employment_Average]]&lt;30%,1, IF(Table25[[#This Row],[Full Time Employment_Average]]&gt;50%, 3, 2))</f>
        <v>1</v>
      </c>
      <c r="R71" s="135">
        <f>AVERAGE(Table25[[#This Row],[FCI_SNAP]:[FCI_FullTimeEmployment]])</f>
        <v>1.6666666666666667</v>
      </c>
      <c r="S7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7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Row],[IQ2_Average]])*(3*0.02)/12,IF(D120&lt;=1.5,"NA")))</f>
        <v>63.692934958429468</v>
      </c>
      <c r="U7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159.23233739607369</v>
      </c>
    </row>
    <row r="72" spans="1:21" x14ac:dyDescent="0.25">
      <c r="A72" t="str">
        <f>Table1422[[#This Row],[Community]]</f>
        <v xml:space="preserve">Deering </v>
      </c>
      <c r="C72" s="126">
        <f>Table1422[[#This Row],[IQ1_Average]]</f>
        <v>34720.5</v>
      </c>
      <c r="D72" s="126">
        <f>Table1422[[#This Row],[IQ2_Average]]</f>
        <v>44013.5</v>
      </c>
      <c r="E72" s="126">
        <f>Table1422[[#This Row],[IQ3_Average]]</f>
        <v>52528.75</v>
      </c>
      <c r="F72" s="128">
        <f>Table1422[[#This Row],[SNAP_Average]]</f>
        <v>0.193</v>
      </c>
      <c r="G72" s="127">
        <f>Table1422[[#This Row],[Poverty_Average]]</f>
        <v>9.325E-2</v>
      </c>
      <c r="H72" s="127">
        <f>Table1422[[#This Row],[Full Time Employment_Average]]</f>
        <v>0.29333333333333328</v>
      </c>
      <c r="I72">
        <f>'Update Information Here'!AL72</f>
        <v>35.700000000000003</v>
      </c>
      <c r="J72">
        <f t="shared" si="1"/>
        <v>428.40000000000003</v>
      </c>
      <c r="K72" s="131">
        <f>Table25[[#This Row],[Annual Fees]]/Table25[[#This Row],[IQ1_Average]]</f>
        <v>1.2338531991186764E-2</v>
      </c>
      <c r="L72" s="131">
        <f>Table25[[#This Row],[Annual Fees]]/Table25[[#This Row],[IQ2_Average]]</f>
        <v>9.7333772592500031E-3</v>
      </c>
      <c r="M72" s="131">
        <f>Table25[[#This Row],[Annual Fees]]/Table25[[#This Row],[IQ3_Average]]</f>
        <v>8.1555338743069285E-3</v>
      </c>
      <c r="N72" s="133">
        <f>AVERAGE(Table25[[#This Row],[RI_IQ1]:[RI_IQ3]])</f>
        <v>1.0075814374914565E-2</v>
      </c>
      <c r="O72">
        <f>IF(Table25[[#This Row],[SNAP_Average]]&gt;20%,1, IF(Table25[[#This Row],[SNAP_Average]]&lt;11%, 3, 2))</f>
        <v>2</v>
      </c>
      <c r="P72">
        <f>IF(Table25[[#This Row],[Poverty_Average]]&gt;20%,1, IF(Table25[[#This Row],[Poverty_Average]]&lt;10%, 3, 2))</f>
        <v>3</v>
      </c>
      <c r="Q72">
        <f>IF(Table25[[#This Row],[Full Time Employment_Average]]&lt;30%,1, IF(Table25[[#This Row],[Full Time Employment_Average]]&gt;50%, 3, 2))</f>
        <v>1</v>
      </c>
      <c r="R72" s="135">
        <f>AVERAGE(Table25[[#This Row],[FCI_SNAP]:[FCI_FullTimeEmployment]])</f>
        <v>2</v>
      </c>
      <c r="S7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7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Row],[IQ2_Average]])*(3*0.02)/12,IF(D121&lt;=1.5,"NA")))</f>
        <v>70.862758426517175</v>
      </c>
      <c r="U7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177.156896066293</v>
      </c>
    </row>
    <row r="73" spans="1:21" x14ac:dyDescent="0.25">
      <c r="A73" t="str">
        <f>Table1422[[#This Row],[Community]]</f>
        <v xml:space="preserve">Delta Junction </v>
      </c>
      <c r="C73" s="126">
        <f>Table1422[[#This Row],[IQ1_Average]]</f>
        <v>34645</v>
      </c>
      <c r="D73" s="126">
        <f>Table1422[[#This Row],[IQ2_Average]]</f>
        <v>55360.75</v>
      </c>
      <c r="E73" s="126">
        <f>Table1422[[#This Row],[IQ3_Average]]</f>
        <v>75753.5</v>
      </c>
      <c r="F73" s="128">
        <f>Table1422[[#This Row],[SNAP_Average]]</f>
        <v>0.11574999999999999</v>
      </c>
      <c r="G73" s="127">
        <f>Table1422[[#This Row],[Poverty_Average]]</f>
        <v>0.10675000000000001</v>
      </c>
      <c r="H73" s="127">
        <f>Table1422[[#This Row],[Full Time Employment_Average]]</f>
        <v>0.61233333333333329</v>
      </c>
      <c r="I73">
        <f>'Update Information Here'!AL73</f>
        <v>0</v>
      </c>
      <c r="J73">
        <f t="shared" si="1"/>
        <v>0</v>
      </c>
      <c r="K73" s="131">
        <f>Table25[[#This Row],[Annual Fees]]/Table25[[#This Row],[IQ1_Average]]</f>
        <v>0</v>
      </c>
      <c r="L73" s="131">
        <f>Table25[[#This Row],[Annual Fees]]/Table25[[#This Row],[IQ2_Average]]</f>
        <v>0</v>
      </c>
      <c r="M73" s="131">
        <f>Table25[[#This Row],[Annual Fees]]/Table25[[#This Row],[IQ3_Average]]</f>
        <v>0</v>
      </c>
      <c r="N73" s="133">
        <f>AVERAGE(Table25[[#This Row],[RI_IQ1]:[RI_IQ3]])</f>
        <v>0</v>
      </c>
      <c r="O73">
        <f>IF(Table25[[#This Row],[SNAP_Average]]&gt;20%,1, IF(Table25[[#This Row],[SNAP_Average]]&lt;11%, 3, 2))</f>
        <v>2</v>
      </c>
      <c r="P73">
        <f>IF(Table25[[#This Row],[Poverty_Average]]&gt;20%,1, IF(Table25[[#This Row],[Poverty_Average]]&lt;10%, 3, 2))</f>
        <v>2</v>
      </c>
      <c r="Q73">
        <f>IF(Table25[[#This Row],[Full Time Employment_Average]]&lt;30%,1, IF(Table25[[#This Row],[Full Time Employment_Average]]&gt;50%, 3, 2))</f>
        <v>3</v>
      </c>
      <c r="R73" s="135">
        <f>AVERAGE(Table25[[#This Row],[FCI_SNAP]:[FCI_FullTimeEmployment]])</f>
        <v>2.3333333333333335</v>
      </c>
      <c r="S7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7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Row],[IQ2_Average]])*(3*0.02)/12,IF(D122&lt;=1.5,"NA")))</f>
        <v>83.155597578914481</v>
      </c>
      <c r="U7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207.8889939472862</v>
      </c>
    </row>
    <row r="74" spans="1:21" x14ac:dyDescent="0.25">
      <c r="A74" t="str">
        <f>Table1422[[#This Row],[Community]]</f>
        <v xml:space="preserve">Deltana  </v>
      </c>
      <c r="C74" s="126">
        <f>Table1422[[#This Row],[IQ1_Average]]</f>
        <v>34673.25</v>
      </c>
      <c r="D74" s="126">
        <f>Table1422[[#This Row],[IQ2_Average]]</f>
        <v>63702.5</v>
      </c>
      <c r="E74" s="126">
        <f>Table1422[[#This Row],[IQ3_Average]]</f>
        <v>87999.25</v>
      </c>
      <c r="F74" s="128">
        <f>Table1422[[#This Row],[SNAP_Average]]</f>
        <v>9.2999999999999999E-2</v>
      </c>
      <c r="G74" s="127">
        <f>Table1422[[#This Row],[Poverty_Average]]</f>
        <v>7.1250000000000008E-2</v>
      </c>
      <c r="H74" s="127">
        <f>Table1422[[#This Row],[Full Time Employment_Average]]</f>
        <v>0.57033333333333336</v>
      </c>
      <c r="I74">
        <f>'Update Information Here'!AL74</f>
        <v>0</v>
      </c>
      <c r="J74">
        <f t="shared" si="1"/>
        <v>0</v>
      </c>
      <c r="K74" s="131">
        <f>Table25[[#This Row],[Annual Fees]]/Table25[[#This Row],[IQ1_Average]]</f>
        <v>0</v>
      </c>
      <c r="L74" s="131">
        <f>Table25[[#This Row],[Annual Fees]]/Table25[[#This Row],[IQ2_Average]]</f>
        <v>0</v>
      </c>
      <c r="M74" s="131">
        <f>Table25[[#This Row],[Annual Fees]]/Table25[[#This Row],[IQ3_Average]]</f>
        <v>0</v>
      </c>
      <c r="N74" s="133">
        <f>AVERAGE(Table25[[#This Row],[RI_IQ1]:[RI_IQ3]])</f>
        <v>0</v>
      </c>
      <c r="O74">
        <f>IF(Table25[[#This Row],[SNAP_Average]]&gt;20%,1, IF(Table25[[#This Row],[SNAP_Average]]&lt;11%, 3, 2))</f>
        <v>3</v>
      </c>
      <c r="P74">
        <f>IF(Table25[[#This Row],[Poverty_Average]]&gt;20%,1, IF(Table25[[#This Row],[Poverty_Average]]&lt;10%, 3, 2))</f>
        <v>3</v>
      </c>
      <c r="Q74">
        <f>IF(Table25[[#This Row],[Full Time Employment_Average]]&lt;30%,1, IF(Table25[[#This Row],[Full Time Employment_Average]]&gt;50%, 3, 2))</f>
        <v>3</v>
      </c>
      <c r="R74" s="135">
        <f>AVERAGE(Table25[[#This Row],[FCI_SNAP]:[FCI_FullTimeEmployment]])</f>
        <v>3</v>
      </c>
      <c r="S7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7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Row],[IQ2_Average]])*(3*0.02)/12,IF(D123&lt;=1.5,"NA")))</f>
        <v>223.60407096694863</v>
      </c>
      <c r="U7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357.76651354711777</v>
      </c>
    </row>
    <row r="75" spans="1:21" x14ac:dyDescent="0.25">
      <c r="A75" t="str">
        <f>Table1422[[#This Row],[Community]]</f>
        <v xml:space="preserve">Denali Park  </v>
      </c>
      <c r="C75" s="126">
        <f>Table1422[[#This Row],[IQ1_Average]]</f>
        <v>35059.25</v>
      </c>
      <c r="D75" s="126">
        <f>Table1422[[#This Row],[IQ2_Average]]</f>
        <v>57937.5</v>
      </c>
      <c r="E75" s="126">
        <f>Table1422[[#This Row],[IQ3_Average]]</f>
        <v>88306</v>
      </c>
      <c r="F75" s="128">
        <f>Table1422[[#This Row],[SNAP_Average]]</f>
        <v>3.6750000000000005E-2</v>
      </c>
      <c r="G75" s="127">
        <f>Table1422[[#This Row],[Poverty_Average]]</f>
        <v>6.6250000000000003E-2</v>
      </c>
      <c r="H75" s="127">
        <f>Table1422[[#This Row],[Full Time Employment_Average]]</f>
        <v>0.57374999999999998</v>
      </c>
      <c r="I75">
        <f>'Update Information Here'!AL75</f>
        <v>0</v>
      </c>
      <c r="J75">
        <f t="shared" si="1"/>
        <v>0</v>
      </c>
      <c r="K75" s="131">
        <f>Table25[[#This Row],[Annual Fees]]/Table25[[#This Row],[IQ1_Average]]</f>
        <v>0</v>
      </c>
      <c r="L75" s="131">
        <f>Table25[[#This Row],[Annual Fees]]/Table25[[#This Row],[IQ2_Average]]</f>
        <v>0</v>
      </c>
      <c r="M75" s="131">
        <f>Table25[[#This Row],[Annual Fees]]/Table25[[#This Row],[IQ3_Average]]</f>
        <v>0</v>
      </c>
      <c r="N75" s="133">
        <f>AVERAGE(Table25[[#This Row],[RI_IQ1]:[RI_IQ3]])</f>
        <v>0</v>
      </c>
      <c r="O75">
        <f>IF(Table25[[#This Row],[SNAP_Average]]&gt;20%,1, IF(Table25[[#This Row],[SNAP_Average]]&lt;11%, 3, 2))</f>
        <v>3</v>
      </c>
      <c r="P75">
        <f>IF(Table25[[#This Row],[Poverty_Average]]&gt;20%,1, IF(Table25[[#This Row],[Poverty_Average]]&lt;10%, 3, 2))</f>
        <v>3</v>
      </c>
      <c r="Q75">
        <f>IF(Table25[[#This Row],[Full Time Employment_Average]]&lt;30%,1, IF(Table25[[#This Row],[Full Time Employment_Average]]&gt;50%, 3, 2))</f>
        <v>3</v>
      </c>
      <c r="R75" s="135">
        <f>AVERAGE(Table25[[#This Row],[FCI_SNAP]:[FCI_FullTimeEmployment]])</f>
        <v>3</v>
      </c>
      <c r="S7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7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Row],[IQ2_Average]])*(3*0.02)/12,IF(D124&lt;=1.5,"NA")))</f>
        <v>218.88589447479481</v>
      </c>
      <c r="U7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350.21743115967166</v>
      </c>
    </row>
    <row r="76" spans="1:21" x14ac:dyDescent="0.25">
      <c r="A76" t="str">
        <f>Table1422[[#This Row],[Community]]</f>
        <v xml:space="preserve">Diamond Ridge  </v>
      </c>
      <c r="C76" s="126">
        <f>Table1422[[#This Row],[IQ1_Average]]</f>
        <v>35056</v>
      </c>
      <c r="D76" s="126">
        <f>Table1422[[#This Row],[IQ2_Average]]</f>
        <v>59638.5</v>
      </c>
      <c r="E76" s="126">
        <f>Table1422[[#This Row],[IQ3_Average]]</f>
        <v>90246.5</v>
      </c>
      <c r="F76" s="128">
        <f>Table1422[[#This Row],[SNAP_Average]]</f>
        <v>5.9000000000000004E-2</v>
      </c>
      <c r="G76" s="127">
        <f>Table1422[[#This Row],[Poverty_Average]]</f>
        <v>6.6750000000000004E-2</v>
      </c>
      <c r="H76" s="127">
        <f>Table1422[[#This Row],[Full Time Employment_Average]]</f>
        <v>0.61850000000000005</v>
      </c>
      <c r="I76">
        <f>'Update Information Here'!AL76</f>
        <v>0</v>
      </c>
      <c r="J76">
        <f t="shared" si="1"/>
        <v>0</v>
      </c>
      <c r="K76" s="131">
        <f>Table25[[#This Row],[Annual Fees]]/Table25[[#This Row],[IQ1_Average]]</f>
        <v>0</v>
      </c>
      <c r="L76" s="131">
        <f>Table25[[#This Row],[Annual Fees]]/Table25[[#This Row],[IQ2_Average]]</f>
        <v>0</v>
      </c>
      <c r="M76" s="131">
        <f>Table25[[#This Row],[Annual Fees]]/Table25[[#This Row],[IQ3_Average]]</f>
        <v>0</v>
      </c>
      <c r="N76" s="133">
        <f>AVERAGE(Table25[[#This Row],[RI_IQ1]:[RI_IQ3]])</f>
        <v>0</v>
      </c>
      <c r="O76">
        <f>IF(Table25[[#This Row],[SNAP_Average]]&gt;20%,1, IF(Table25[[#This Row],[SNAP_Average]]&lt;11%, 3, 2))</f>
        <v>3</v>
      </c>
      <c r="P76">
        <f>IF(Table25[[#This Row],[Poverty_Average]]&gt;20%,1, IF(Table25[[#This Row],[Poverty_Average]]&lt;10%, 3, 2))</f>
        <v>3</v>
      </c>
      <c r="Q76">
        <f>IF(Table25[[#This Row],[Full Time Employment_Average]]&lt;30%,1, IF(Table25[[#This Row],[Full Time Employment_Average]]&gt;50%, 3, 2))</f>
        <v>3</v>
      </c>
      <c r="R76" s="135">
        <f>AVERAGE(Table25[[#This Row],[FCI_SNAP]:[FCI_FullTimeEmployment]])</f>
        <v>3</v>
      </c>
      <c r="S7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7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Row],[IQ2_Average]])*(3*0.02)/12,IF(D125&lt;=1.5,"NA")))</f>
        <v>221.73247349865133</v>
      </c>
      <c r="U7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354.77195759784212</v>
      </c>
    </row>
    <row r="77" spans="1:21" x14ac:dyDescent="0.25">
      <c r="A77" t="str">
        <f>Table1422[[#This Row],[Community]]</f>
        <v xml:space="preserve">Dillingham </v>
      </c>
      <c r="C77" s="126">
        <f>Table1422[[#This Row],[IQ1_Average]]</f>
        <v>34950.666666666664</v>
      </c>
      <c r="D77" s="126">
        <f>Table1422[[#This Row],[IQ2_Average]]</f>
        <v>61933</v>
      </c>
      <c r="E77" s="126">
        <f>Table1422[[#This Row],[IQ3_Average]]</f>
        <v>91390.333333333328</v>
      </c>
      <c r="F77" s="128">
        <f>Table1422[[#This Row],[SNAP_Average]]</f>
        <v>0.17625000000000002</v>
      </c>
      <c r="G77" s="127">
        <f>Table1422[[#This Row],[Poverty_Average]]</f>
        <v>0.19975000000000001</v>
      </c>
      <c r="H77" s="127">
        <f>Table1422[[#This Row],[Full Time Employment_Average]]</f>
        <v>0.49874999999999997</v>
      </c>
      <c r="I77">
        <f>'Update Information Here'!AL77</f>
        <v>0</v>
      </c>
      <c r="J77">
        <f t="shared" si="1"/>
        <v>0</v>
      </c>
      <c r="K77" s="131">
        <f>Table25[[#This Row],[Annual Fees]]/Table25[[#This Row],[IQ1_Average]]</f>
        <v>0</v>
      </c>
      <c r="L77" s="131">
        <f>Table25[[#This Row],[Annual Fees]]/Table25[[#This Row],[IQ2_Average]]</f>
        <v>0</v>
      </c>
      <c r="M77" s="131">
        <f>Table25[[#This Row],[Annual Fees]]/Table25[[#This Row],[IQ3_Average]]</f>
        <v>0</v>
      </c>
      <c r="N77" s="133">
        <f>AVERAGE(Table25[[#This Row],[RI_IQ1]:[RI_IQ3]])</f>
        <v>0</v>
      </c>
      <c r="O77">
        <f>IF(Table25[[#This Row],[SNAP_Average]]&gt;20%,1, IF(Table25[[#This Row],[SNAP_Average]]&lt;11%, 3, 2))</f>
        <v>2</v>
      </c>
      <c r="P77">
        <f>IF(Table25[[#This Row],[Poverty_Average]]&gt;20%,1, IF(Table25[[#This Row],[Poverty_Average]]&lt;10%, 3, 2))</f>
        <v>2</v>
      </c>
      <c r="Q77">
        <f>IF(Table25[[#This Row],[Full Time Employment_Average]]&lt;30%,1, IF(Table25[[#This Row],[Full Time Employment_Average]]&gt;50%, 3, 2))</f>
        <v>2</v>
      </c>
      <c r="R77" s="135">
        <f>AVERAGE(Table25[[#This Row],[FCI_SNAP]:[FCI_FullTimeEmployment]])</f>
        <v>2</v>
      </c>
      <c r="S7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7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Row],[IQ2_Average]])*(3*0.02)/12,IF(D126&lt;=1.5,"NA")))</f>
        <v>89.766099660178881</v>
      </c>
      <c r="U7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224.41524915044724</v>
      </c>
    </row>
    <row r="78" spans="1:21" x14ac:dyDescent="0.25">
      <c r="A78" t="str">
        <f>Table1422[[#This Row],[Community]]</f>
        <v xml:space="preserve">Diomede </v>
      </c>
      <c r="B78" t="s">
        <v>497</v>
      </c>
      <c r="C78" s="126">
        <f>Table1422[[#This Row],[IQ1_Average]]</f>
        <v>19469.666666666668</v>
      </c>
      <c r="D78" s="126">
        <f>Table1422[[#This Row],[IQ2_Average]]</f>
        <v>31433</v>
      </c>
      <c r="E78" s="126">
        <f>Table1422[[#This Row],[IQ3_Average]]</f>
        <v>46441.666666666664</v>
      </c>
      <c r="F78" s="128">
        <f>Table1422[[#This Row],[SNAP_Average]]</f>
        <v>0.40799999999999997</v>
      </c>
      <c r="G78" s="127">
        <f>Table1422[[#This Row],[Poverty_Average]]</f>
        <v>0.30266666666666669</v>
      </c>
      <c r="H78" s="127">
        <f>Table1422[[#This Row],[Full Time Employment_Average]]</f>
        <v>0.38633333333333336</v>
      </c>
      <c r="I78">
        <f>'Update Information Here'!AL78</f>
        <v>0</v>
      </c>
      <c r="J78">
        <f t="shared" si="1"/>
        <v>0</v>
      </c>
      <c r="K78" s="131">
        <f>Table25[[#This Row],[Annual Fees]]/Table25[[#This Row],[IQ1_Average]]</f>
        <v>0</v>
      </c>
      <c r="L78" s="131">
        <f>Table25[[#This Row],[Annual Fees]]/Table25[[#This Row],[IQ2_Average]]</f>
        <v>0</v>
      </c>
      <c r="M78" s="131">
        <f>Table25[[#This Row],[Annual Fees]]/Table25[[#This Row],[IQ3_Average]]</f>
        <v>0</v>
      </c>
      <c r="N78" s="133">
        <f>AVERAGE(Table25[[#This Row],[RI_IQ1]:[RI_IQ3]])</f>
        <v>0</v>
      </c>
      <c r="O78">
        <f>IF(Table25[[#This Row],[SNAP_Average]]&gt;20%,1, IF(Table25[[#This Row],[SNAP_Average]]&lt;11%, 3, 2))</f>
        <v>1</v>
      </c>
      <c r="P78">
        <f>IF(Table25[[#This Row],[Poverty_Average]]&gt;20%,1, IF(Table25[[#This Row],[Poverty_Average]]&lt;10%, 3, 2))</f>
        <v>1</v>
      </c>
      <c r="Q78">
        <f>IF(Table25[[#This Row],[Full Time Employment_Average]]&lt;30%,1, IF(Table25[[#This Row],[Full Time Employment_Average]]&gt;50%, 3, 2))</f>
        <v>2</v>
      </c>
      <c r="R78" s="135">
        <f>AVERAGE(Table25[[#This Row],[FCI_SNAP]:[FCI_FullTimeEmployment]])</f>
        <v>1.3333333333333333</v>
      </c>
      <c r="S7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78"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Row],[IQ2_Average]])*(3*0.02)/12,IF(D127&lt;=1.5,"NA")))</f>
        <v>0</v>
      </c>
      <c r="U7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47.751827293883316</v>
      </c>
    </row>
    <row r="79" spans="1:21" x14ac:dyDescent="0.25">
      <c r="A79" t="str">
        <f>Table1422[[#This Row],[Community]]</f>
        <v xml:space="preserve">Dot Lake  </v>
      </c>
      <c r="C79" s="126">
        <f>Table1422[[#This Row],[IQ1_Average]]</f>
        <v>14333</v>
      </c>
      <c r="D79" s="126">
        <f>Table1422[[#This Row],[IQ2_Average]]</f>
        <v>19083</v>
      </c>
      <c r="E79" s="126">
        <f>Table1422[[#This Row],[IQ3_Average]]</f>
        <v>32750</v>
      </c>
      <c r="F79" s="128">
        <f>Table1422[[#This Row],[SNAP_Average]]</f>
        <v>0.41800000000000004</v>
      </c>
      <c r="G79" s="127">
        <f>Table1422[[#This Row],[Poverty_Average]]</f>
        <v>0.28549999999999998</v>
      </c>
      <c r="H79" s="127">
        <f>Table1422[[#This Row],[Full Time Employment_Average]]</f>
        <v>0.32049999999999995</v>
      </c>
      <c r="I79">
        <f>'Update Information Here'!AL79</f>
        <v>0</v>
      </c>
      <c r="J79">
        <f t="shared" si="1"/>
        <v>0</v>
      </c>
      <c r="K79" s="131">
        <f>Table25[[#This Row],[Annual Fees]]/Table25[[#This Row],[IQ1_Average]]</f>
        <v>0</v>
      </c>
      <c r="L79" s="131">
        <f>Table25[[#This Row],[Annual Fees]]/Table25[[#This Row],[IQ2_Average]]</f>
        <v>0</v>
      </c>
      <c r="M79" s="131">
        <f>Table25[[#This Row],[Annual Fees]]/Table25[[#This Row],[IQ3_Average]]</f>
        <v>0</v>
      </c>
      <c r="N79" s="133">
        <f>AVERAGE(Table25[[#This Row],[RI_IQ1]:[RI_IQ3]])</f>
        <v>0</v>
      </c>
      <c r="O79">
        <f>IF(Table25[[#This Row],[SNAP_Average]]&gt;20%,1, IF(Table25[[#This Row],[SNAP_Average]]&lt;11%, 3, 2))</f>
        <v>1</v>
      </c>
      <c r="P79">
        <f>IF(Table25[[#This Row],[Poverty_Average]]&gt;20%,1, IF(Table25[[#This Row],[Poverty_Average]]&lt;10%, 3, 2))</f>
        <v>1</v>
      </c>
      <c r="Q79">
        <f>IF(Table25[[#This Row],[Full Time Employment_Average]]&lt;30%,1, IF(Table25[[#This Row],[Full Time Employment_Average]]&gt;50%, 3, 2))</f>
        <v>2</v>
      </c>
      <c r="R79" s="135">
        <f>AVERAGE(Table25[[#This Row],[FCI_SNAP]:[FCI_FullTimeEmployment]])</f>
        <v>1.3333333333333333</v>
      </c>
      <c r="S7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7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Row],[IQ2_Average]])*(3*0.02)/12,IF(D128&lt;=1.5,"NA")))</f>
        <v>0</v>
      </c>
      <c r="U7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32.742639184220629</v>
      </c>
    </row>
    <row r="80" spans="1:21" x14ac:dyDescent="0.25">
      <c r="A80" t="str">
        <f>Table1422[[#This Row],[Community]]</f>
        <v xml:space="preserve">Dot Lake Village  </v>
      </c>
      <c r="C80" s="126">
        <f>Table1422[[#This Row],[IQ1_Average]]</f>
        <v>13750</v>
      </c>
      <c r="D80" s="126">
        <f>Table1422[[#This Row],[IQ2_Average]]</f>
        <v>23750</v>
      </c>
      <c r="E80" s="126">
        <f>Table1422[[#This Row],[IQ3_Average]]</f>
        <v>38750</v>
      </c>
      <c r="F80" s="128">
        <f>Table1422[[#This Row],[SNAP_Average]]</f>
        <v>0.32766666666666661</v>
      </c>
      <c r="G80" s="127">
        <f>Table1422[[#This Row],[Poverty_Average]]</f>
        <v>0.15566666666666668</v>
      </c>
      <c r="H80" s="127">
        <f>Table1422[[#This Row],[Full Time Employment_Average]]</f>
        <v>0.37575000000000003</v>
      </c>
      <c r="I80">
        <f>'Update Information Here'!AL80</f>
        <v>0</v>
      </c>
      <c r="J80">
        <f t="shared" si="1"/>
        <v>0</v>
      </c>
      <c r="K80" s="131">
        <f>Table25[[#This Row],[Annual Fees]]/Table25[[#This Row],[IQ1_Average]]</f>
        <v>0</v>
      </c>
      <c r="L80" s="131">
        <f>Table25[[#This Row],[Annual Fees]]/Table25[[#This Row],[IQ2_Average]]</f>
        <v>0</v>
      </c>
      <c r="M80" s="131">
        <f>Table25[[#This Row],[Annual Fees]]/Table25[[#This Row],[IQ3_Average]]</f>
        <v>0</v>
      </c>
      <c r="N80" s="133">
        <f>AVERAGE(Table25[[#This Row],[RI_IQ1]:[RI_IQ3]])</f>
        <v>0</v>
      </c>
      <c r="O80">
        <f>IF(Table25[[#This Row],[SNAP_Average]]&gt;20%,1, IF(Table25[[#This Row],[SNAP_Average]]&lt;11%, 3, 2))</f>
        <v>1</v>
      </c>
      <c r="P80">
        <f>IF(Table25[[#This Row],[Poverty_Average]]&gt;20%,1, IF(Table25[[#This Row],[Poverty_Average]]&lt;10%, 3, 2))</f>
        <v>2</v>
      </c>
      <c r="Q80">
        <f>IF(Table25[[#This Row],[Full Time Employment_Average]]&lt;30%,1, IF(Table25[[#This Row],[Full Time Employment_Average]]&gt;50%, 3, 2))</f>
        <v>2</v>
      </c>
      <c r="R80" s="135">
        <f>AVERAGE(Table25[[#This Row],[FCI_SNAP]:[FCI_FullTimeEmployment]])</f>
        <v>1.6666666666666667</v>
      </c>
      <c r="S8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8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Row],[IQ2_Average]])*(3*0.02)/12,IF(D129&lt;=1.5,"NA")))</f>
        <v>35.552019315188765</v>
      </c>
      <c r="U8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88.880048287971917</v>
      </c>
    </row>
    <row r="81" spans="1:21" x14ac:dyDescent="0.25">
      <c r="A81" t="str">
        <f>Table1422[[#This Row],[Community]]</f>
        <v xml:space="preserve">Dry Creek  </v>
      </c>
      <c r="C81" s="126">
        <f>Table1422[[#This Row],[IQ1_Average]]</f>
        <v>23166.666666666668</v>
      </c>
      <c r="D81" s="126">
        <f>Table1422[[#This Row],[IQ2_Average]]</f>
        <v>30231.666666666668</v>
      </c>
      <c r="E81" s="126">
        <f>Table1422[[#This Row],[IQ3_Average]]</f>
        <v>42252.333333333336</v>
      </c>
      <c r="F81" s="128">
        <f>Table1422[[#This Row],[SNAP_Average]]</f>
        <v>0.24725</v>
      </c>
      <c r="G81" s="127">
        <f>Table1422[[#This Row],[Poverty_Average]]</f>
        <v>0.10425</v>
      </c>
      <c r="H81" s="127">
        <f>Table1422[[#This Row],[Full Time Employment_Average]]</f>
        <v>0.46800000000000003</v>
      </c>
      <c r="I81">
        <f>'Update Information Here'!AL81</f>
        <v>0</v>
      </c>
      <c r="J81">
        <f t="shared" si="1"/>
        <v>0</v>
      </c>
      <c r="K81" s="131">
        <f>Table25[[#This Row],[Annual Fees]]/Table25[[#This Row],[IQ1_Average]]</f>
        <v>0</v>
      </c>
      <c r="L81" s="131">
        <f>Table25[[#This Row],[Annual Fees]]/Table25[[#This Row],[IQ2_Average]]</f>
        <v>0</v>
      </c>
      <c r="M81" s="131">
        <f>Table25[[#This Row],[Annual Fees]]/Table25[[#This Row],[IQ3_Average]]</f>
        <v>0</v>
      </c>
      <c r="N81" s="133">
        <f>AVERAGE(Table25[[#This Row],[RI_IQ1]:[RI_IQ3]])</f>
        <v>0</v>
      </c>
      <c r="O81">
        <f>IF(Table25[[#This Row],[SNAP_Average]]&gt;20%,1, IF(Table25[[#This Row],[SNAP_Average]]&lt;11%, 3, 2))</f>
        <v>1</v>
      </c>
      <c r="P81">
        <f>IF(Table25[[#This Row],[Poverty_Average]]&gt;20%,1, IF(Table25[[#This Row],[Poverty_Average]]&lt;10%, 3, 2))</f>
        <v>2</v>
      </c>
      <c r="Q81">
        <f>IF(Table25[[#This Row],[Full Time Employment_Average]]&lt;30%,1, IF(Table25[[#This Row],[Full Time Employment_Average]]&gt;50%, 3, 2))</f>
        <v>2</v>
      </c>
      <c r="R81" s="135">
        <f>AVERAGE(Table25[[#This Row],[FCI_SNAP]:[FCI_FullTimeEmployment]])</f>
        <v>1.6666666666666667</v>
      </c>
      <c r="S8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8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Row],[IQ2_Average]])*(3*0.02)/12,IF(D130&lt;=1.5,"NA")))</f>
        <v>50.04469088061574</v>
      </c>
      <c r="U8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125.11172720153935</v>
      </c>
    </row>
    <row r="82" spans="1:21" x14ac:dyDescent="0.25">
      <c r="A82" t="str">
        <f>Table1422[[#This Row],[Community]]</f>
        <v xml:space="preserve">Eagle </v>
      </c>
      <c r="B82" t="s">
        <v>497</v>
      </c>
      <c r="C82" s="126">
        <f>Table1422[[#This Row],[IQ1_Average]]</f>
        <v>13670.5</v>
      </c>
      <c r="D82" s="126">
        <f>Table1422[[#This Row],[IQ2_Average]]</f>
        <v>21929.5</v>
      </c>
      <c r="E82" s="126">
        <f>Table1422[[#This Row],[IQ3_Average]]</f>
        <v>34183.333333333336</v>
      </c>
      <c r="F82" s="128">
        <f>Table1422[[#This Row],[SNAP_Average]]</f>
        <v>0.26775000000000004</v>
      </c>
      <c r="G82" s="127">
        <f>Table1422[[#This Row],[Poverty_Average]]</f>
        <v>0.16300000000000001</v>
      </c>
      <c r="H82" s="127">
        <f>Table1422[[#This Row],[Full Time Employment_Average]]</f>
        <v>0.13650000000000001</v>
      </c>
      <c r="I82">
        <f>'Update Information Here'!AL82</f>
        <v>0</v>
      </c>
      <c r="J82">
        <f t="shared" si="1"/>
        <v>0</v>
      </c>
      <c r="K82" s="131">
        <f>Table25[[#This Row],[Annual Fees]]/Table25[[#This Row],[IQ1_Average]]</f>
        <v>0</v>
      </c>
      <c r="L82" s="131">
        <f>Table25[[#This Row],[Annual Fees]]/Table25[[#This Row],[IQ2_Average]]</f>
        <v>0</v>
      </c>
      <c r="M82" s="131">
        <f>Table25[[#This Row],[Annual Fees]]/Table25[[#This Row],[IQ3_Average]]</f>
        <v>0</v>
      </c>
      <c r="N82" s="133">
        <f>AVERAGE(Table25[[#This Row],[RI_IQ1]:[RI_IQ3]])</f>
        <v>0</v>
      </c>
      <c r="O82">
        <f>IF(Table25[[#This Row],[SNAP_Average]]&gt;20%,1, IF(Table25[[#This Row],[SNAP_Average]]&lt;11%, 3, 2))</f>
        <v>1</v>
      </c>
      <c r="P82">
        <f>IF(Table25[[#This Row],[Poverty_Average]]&gt;20%,1, IF(Table25[[#This Row],[Poverty_Average]]&lt;10%, 3, 2))</f>
        <v>2</v>
      </c>
      <c r="Q82">
        <f>IF(Table25[[#This Row],[Full Time Employment_Average]]&lt;30%,1, IF(Table25[[#This Row],[Full Time Employment_Average]]&gt;50%, 3, 2))</f>
        <v>1</v>
      </c>
      <c r="R82" s="135">
        <f>AVERAGE(Table25[[#This Row],[FCI_SNAP]:[FCI_FullTimeEmployment]])</f>
        <v>1.3333333333333333</v>
      </c>
      <c r="S8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82"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Row],[IQ2_Average]])*(3*0.02)/12,IF(D131&lt;=1.5,"NA")))</f>
        <v>0</v>
      </c>
      <c r="U8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33.782662728388466</v>
      </c>
    </row>
    <row r="83" spans="1:21" x14ac:dyDescent="0.25">
      <c r="A83" t="str">
        <f>Table1422[[#This Row],[Community]]</f>
        <v xml:space="preserve">Eagle Village  </v>
      </c>
      <c r="B83" t="s">
        <v>497</v>
      </c>
      <c r="C83" s="126">
        <f>Table1422[[#This Row],[IQ1_Average]]</f>
        <v>13750</v>
      </c>
      <c r="D83" s="126">
        <f>Table1422[[#This Row],[IQ2_Average]]</f>
        <v>32900</v>
      </c>
      <c r="E83" s="126">
        <f>Table1422[[#This Row],[IQ3_Average]]</f>
        <v>50083.333333333336</v>
      </c>
      <c r="F83" s="128">
        <f>Table1422[[#This Row],[SNAP_Average]]</f>
        <v>0.15466666666666665</v>
      </c>
      <c r="G83" s="127">
        <f>Table1422[[#This Row],[Poverty_Average]]</f>
        <v>0.14133333333333334</v>
      </c>
      <c r="H83" s="127">
        <f>Table1422[[#This Row],[Full Time Employment_Average]]</f>
        <v>0.43</v>
      </c>
      <c r="I83">
        <f>'Update Information Here'!AL83</f>
        <v>0</v>
      </c>
      <c r="J83">
        <f t="shared" si="1"/>
        <v>0</v>
      </c>
      <c r="K83" s="131">
        <f>Table25[[#This Row],[Annual Fees]]/Table25[[#This Row],[IQ1_Average]]</f>
        <v>0</v>
      </c>
      <c r="L83" s="131">
        <f>Table25[[#This Row],[Annual Fees]]/Table25[[#This Row],[IQ2_Average]]</f>
        <v>0</v>
      </c>
      <c r="M83" s="131">
        <f>Table25[[#This Row],[Annual Fees]]/Table25[[#This Row],[IQ3_Average]]</f>
        <v>0</v>
      </c>
      <c r="N83" s="133">
        <f>AVERAGE(Table25[[#This Row],[RI_IQ1]:[RI_IQ3]])</f>
        <v>0</v>
      </c>
      <c r="O83">
        <f>IF(Table25[[#This Row],[SNAP_Average]]&gt;20%,1, IF(Table25[[#This Row],[SNAP_Average]]&lt;11%, 3, 2))</f>
        <v>2</v>
      </c>
      <c r="P83">
        <f>IF(Table25[[#This Row],[Poverty_Average]]&gt;20%,1, IF(Table25[[#This Row],[Poverty_Average]]&lt;10%, 3, 2))</f>
        <v>2</v>
      </c>
      <c r="Q83">
        <f>IF(Table25[[#This Row],[Full Time Employment_Average]]&lt;30%,1, IF(Table25[[#This Row],[Full Time Employment_Average]]&gt;50%, 3, 2))</f>
        <v>2</v>
      </c>
      <c r="R83" s="135">
        <f>AVERAGE(Table25[[#This Row],[FCI_SNAP]:[FCI_FullTimeEmployment]])</f>
        <v>2</v>
      </c>
      <c r="S8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8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Row],[IQ2_Average]])*(3*0.02)/12,IF(D132&lt;=1.5,"NA")))</f>
        <v>40.620970621676584</v>
      </c>
      <c r="U8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101.55242655419147</v>
      </c>
    </row>
    <row r="84" spans="1:21" x14ac:dyDescent="0.25">
      <c r="A84" t="str">
        <f>Table1422[[#This Row],[Community]]</f>
        <v xml:space="preserve">Edna Bay </v>
      </c>
      <c r="C84" s="126">
        <f>Table1422[[#This Row],[IQ1_Average]]</f>
        <v>17933.333333333332</v>
      </c>
      <c r="D84" s="126">
        <f>Table1422[[#This Row],[IQ2_Average]]</f>
        <v>30333.333333333332</v>
      </c>
      <c r="E84" s="126">
        <f>Table1422[[#This Row],[IQ3_Average]]</f>
        <v>41055.666666666664</v>
      </c>
      <c r="F84" s="128">
        <f>Table1422[[#This Row],[SNAP_Average]]</f>
        <v>0.223</v>
      </c>
      <c r="G84" s="127">
        <f>Table1422[[#This Row],[Poverty_Average]]</f>
        <v>0.32466666666666666</v>
      </c>
      <c r="H84" s="127">
        <f>Table1422[[#This Row],[Full Time Employment_Average]]</f>
        <v>0.12366666666666666</v>
      </c>
      <c r="I84">
        <f>'Update Information Here'!AL84</f>
        <v>0</v>
      </c>
      <c r="J84">
        <f t="shared" si="1"/>
        <v>0</v>
      </c>
      <c r="K84" s="131">
        <f>Table25[[#This Row],[Annual Fees]]/Table25[[#This Row],[IQ1_Average]]</f>
        <v>0</v>
      </c>
      <c r="L84" s="131">
        <f>Table25[[#This Row],[Annual Fees]]/Table25[[#This Row],[IQ2_Average]]</f>
        <v>0</v>
      </c>
      <c r="M84" s="131">
        <f>Table25[[#This Row],[Annual Fees]]/Table25[[#This Row],[IQ3_Average]]</f>
        <v>0</v>
      </c>
      <c r="N84" s="133">
        <f>AVERAGE(Table25[[#This Row],[RI_IQ1]:[RI_IQ3]])</f>
        <v>0</v>
      </c>
      <c r="O84">
        <f>IF(Table25[[#This Row],[SNAP_Average]]&gt;20%,1, IF(Table25[[#This Row],[SNAP_Average]]&lt;11%, 3, 2))</f>
        <v>1</v>
      </c>
      <c r="P84">
        <f>IF(Table25[[#This Row],[Poverty_Average]]&gt;20%,1, IF(Table25[[#This Row],[Poverty_Average]]&lt;10%, 3, 2))</f>
        <v>1</v>
      </c>
      <c r="Q84">
        <f>IF(Table25[[#This Row],[Full Time Employment_Average]]&lt;30%,1, IF(Table25[[#This Row],[Full Time Employment_Average]]&gt;50%, 3, 2))</f>
        <v>1</v>
      </c>
      <c r="R84" s="135">
        <f>AVERAGE(Table25[[#This Row],[FCI_SNAP]:[FCI_FullTimeEmployment]])</f>
        <v>1</v>
      </c>
      <c r="S8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84"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Row],[IQ2_Average]])*(3*0.02)/12,IF(D133&lt;=1.5,"NA")))</f>
        <v>0</v>
      </c>
      <c r="U8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44.214025176477151</v>
      </c>
    </row>
    <row r="85" spans="1:21" x14ac:dyDescent="0.25">
      <c r="A85" t="str">
        <f>Table1422[[#This Row],[Community]]</f>
        <v xml:space="preserve">Eek </v>
      </c>
      <c r="C85" s="126">
        <f>Table1422[[#This Row],[IQ1_Average]]</f>
        <v>16854</v>
      </c>
      <c r="D85" s="126">
        <f>Table1422[[#This Row],[IQ2_Average]]</f>
        <v>30312.5</v>
      </c>
      <c r="E85" s="126">
        <f>Table1422[[#This Row],[IQ3_Average]]</f>
        <v>50900</v>
      </c>
      <c r="F85" s="128">
        <f>Table1422[[#This Row],[SNAP_Average]]</f>
        <v>0.28900000000000003</v>
      </c>
      <c r="G85" s="127">
        <f>Table1422[[#This Row],[Poverty_Average]]</f>
        <v>0.42375000000000002</v>
      </c>
      <c r="H85" s="127">
        <f>Table1422[[#This Row],[Full Time Employment_Average]]</f>
        <v>0.27399999999999997</v>
      </c>
      <c r="I85">
        <f>'Update Information Here'!AL85</f>
        <v>125</v>
      </c>
      <c r="J85">
        <f t="shared" si="1"/>
        <v>1500</v>
      </c>
      <c r="K85" s="131">
        <f>Table25[[#This Row],[Annual Fees]]/Table25[[#This Row],[IQ1_Average]]</f>
        <v>8.8999644001423989E-2</v>
      </c>
      <c r="L85" s="131">
        <f>Table25[[#This Row],[Annual Fees]]/Table25[[#This Row],[IQ2_Average]]</f>
        <v>4.9484536082474224E-2</v>
      </c>
      <c r="M85" s="131">
        <f>Table25[[#This Row],[Annual Fees]]/Table25[[#This Row],[IQ3_Average]]</f>
        <v>2.9469548133595286E-2</v>
      </c>
      <c r="N85" s="133">
        <f>AVERAGE(Table25[[#This Row],[RI_IQ1]:[RI_IQ3]])</f>
        <v>5.5984576072497828E-2</v>
      </c>
      <c r="O85">
        <f>IF(Table25[[#This Row],[SNAP_Average]]&gt;20%,1, IF(Table25[[#This Row],[SNAP_Average]]&lt;11%, 3, 2))</f>
        <v>1</v>
      </c>
      <c r="P85">
        <f>IF(Table25[[#This Row],[Poverty_Average]]&gt;20%,1, IF(Table25[[#This Row],[Poverty_Average]]&lt;10%, 3, 2))</f>
        <v>1</v>
      </c>
      <c r="Q85">
        <f>IF(Table25[[#This Row],[Full Time Employment_Average]]&lt;30%,1, IF(Table25[[#This Row],[Full Time Employment_Average]]&gt;50%, 3, 2))</f>
        <v>1</v>
      </c>
      <c r="R85" s="135">
        <f>AVERAGE(Table25[[#This Row],[FCI_SNAP]:[FCI_FullTimeEmployment]])</f>
        <v>1</v>
      </c>
      <c r="S8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85"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Row],[IQ2_Average]])*(3*0.02)/12,IF(D134&lt;=1.5,"NA")))</f>
        <v>0</v>
      </c>
      <c r="U8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44.655156390978071</v>
      </c>
    </row>
    <row r="86" spans="1:21" x14ac:dyDescent="0.25">
      <c r="A86" t="str">
        <f>Table1422[[#This Row],[Community]]</f>
        <v xml:space="preserve">Egegik </v>
      </c>
      <c r="C86" s="126">
        <f>Table1422[[#This Row],[IQ1_Average]]</f>
        <v>22692</v>
      </c>
      <c r="D86" s="126">
        <f>Table1422[[#This Row],[IQ2_Average]]</f>
        <v>32994.75</v>
      </c>
      <c r="E86" s="126">
        <f>Table1422[[#This Row],[IQ3_Average]]</f>
        <v>48120</v>
      </c>
      <c r="F86" s="128">
        <f>Table1422[[#This Row],[SNAP_Average]]</f>
        <v>0.24525000000000002</v>
      </c>
      <c r="G86" s="127">
        <f>Table1422[[#This Row],[Poverty_Average]]</f>
        <v>0.15325</v>
      </c>
      <c r="H86" s="127">
        <f>Table1422[[#This Row],[Full Time Employment_Average]]</f>
        <v>0.60650000000000004</v>
      </c>
      <c r="I86">
        <f>'Update Information Here'!AL86</f>
        <v>60</v>
      </c>
      <c r="J86">
        <f t="shared" si="1"/>
        <v>720</v>
      </c>
      <c r="K86" s="131">
        <f>Table25[[#This Row],[Annual Fees]]/Table25[[#This Row],[IQ1_Average]]</f>
        <v>3.1729243786356429E-2</v>
      </c>
      <c r="L86" s="131">
        <f>Table25[[#This Row],[Annual Fees]]/Table25[[#This Row],[IQ2_Average]]</f>
        <v>2.1821653444866227E-2</v>
      </c>
      <c r="M86" s="131">
        <f>Table25[[#This Row],[Annual Fees]]/Table25[[#This Row],[IQ3_Average]]</f>
        <v>1.4962593516209476E-2</v>
      </c>
      <c r="N86" s="133">
        <f>AVERAGE(Table25[[#This Row],[RI_IQ1]:[RI_IQ3]])</f>
        <v>2.2837830249144042E-2</v>
      </c>
      <c r="O86">
        <f>IF(Table25[[#This Row],[SNAP_Average]]&gt;20%,1, IF(Table25[[#This Row],[SNAP_Average]]&lt;11%, 3, 2))</f>
        <v>1</v>
      </c>
      <c r="P86">
        <f>IF(Table25[[#This Row],[Poverty_Average]]&gt;20%,1, IF(Table25[[#This Row],[Poverty_Average]]&lt;10%, 3, 2))</f>
        <v>2</v>
      </c>
      <c r="Q86">
        <f>IF(Table25[[#This Row],[Full Time Employment_Average]]&lt;30%,1, IF(Table25[[#This Row],[Full Time Employment_Average]]&gt;50%, 3, 2))</f>
        <v>3</v>
      </c>
      <c r="R86" s="135">
        <f>AVERAGE(Table25[[#This Row],[FCI_SNAP]:[FCI_FullTimeEmployment]])</f>
        <v>2</v>
      </c>
      <c r="S8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8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Row],[IQ2_Average]])*(3*0.02)/12,IF(D135&lt;=1.5,"NA")))</f>
        <v>52.54439615799209</v>
      </c>
      <c r="U8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131.36099039498026</v>
      </c>
    </row>
    <row r="87" spans="1:21" x14ac:dyDescent="0.25">
      <c r="A87" t="str">
        <f>Table1422[[#This Row],[Community]]</f>
        <v xml:space="preserve">Eielson AFB  </v>
      </c>
      <c r="C87" s="126">
        <f>Table1422[[#This Row],[IQ1_Average]]</f>
        <v>25128.75</v>
      </c>
      <c r="D87" s="126">
        <f>Table1422[[#This Row],[IQ2_Average]]</f>
        <v>39280.75</v>
      </c>
      <c r="E87" s="126">
        <f>Table1422[[#This Row],[IQ3_Average]]</f>
        <v>56824</v>
      </c>
      <c r="F87" s="128">
        <f>Table1422[[#This Row],[SNAP_Average]]</f>
        <v>0.18175000000000002</v>
      </c>
      <c r="G87" s="127">
        <f>Table1422[[#This Row],[Poverty_Average]]</f>
        <v>0.10574999999999998</v>
      </c>
      <c r="H87" s="127">
        <f>Table1422[[#This Row],[Full Time Employment_Average]]</f>
        <v>0.52524999999999999</v>
      </c>
      <c r="I87">
        <f>'Update Information Here'!AL87</f>
        <v>0</v>
      </c>
      <c r="J87">
        <f t="shared" si="1"/>
        <v>0</v>
      </c>
      <c r="K87" s="131">
        <f>Table25[[#This Row],[Annual Fees]]/Table25[[#This Row],[IQ1_Average]]</f>
        <v>0</v>
      </c>
      <c r="L87" s="131">
        <f>Table25[[#This Row],[Annual Fees]]/Table25[[#This Row],[IQ2_Average]]</f>
        <v>0</v>
      </c>
      <c r="M87" s="131">
        <f>Table25[[#This Row],[Annual Fees]]/Table25[[#This Row],[IQ3_Average]]</f>
        <v>0</v>
      </c>
      <c r="N87" s="133">
        <f>AVERAGE(Table25[[#This Row],[RI_IQ1]:[RI_IQ3]])</f>
        <v>0</v>
      </c>
      <c r="O87">
        <f>IF(Table25[[#This Row],[SNAP_Average]]&gt;20%,1, IF(Table25[[#This Row],[SNAP_Average]]&lt;11%, 3, 2))</f>
        <v>2</v>
      </c>
      <c r="P87">
        <f>IF(Table25[[#This Row],[Poverty_Average]]&gt;20%,1, IF(Table25[[#This Row],[Poverty_Average]]&lt;10%, 3, 2))</f>
        <v>2</v>
      </c>
      <c r="Q87">
        <f>IF(Table25[[#This Row],[Full Time Employment_Average]]&lt;30%,1, IF(Table25[[#This Row],[Full Time Employment_Average]]&gt;50%, 3, 2))</f>
        <v>3</v>
      </c>
      <c r="R87" s="135">
        <f>AVERAGE(Table25[[#This Row],[FCI_SNAP]:[FCI_FullTimeEmployment]])</f>
        <v>2.3333333333333335</v>
      </c>
      <c r="S8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8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Row],[IQ2_Average]])*(3*0.02)/12,IF(D136&lt;=1.5,"NA")))</f>
        <v>60.349290250567698</v>
      </c>
      <c r="U8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150.87322562641927</v>
      </c>
    </row>
    <row r="88" spans="1:21" x14ac:dyDescent="0.25">
      <c r="A88" t="str">
        <f>Table1422[[#This Row],[Community]]</f>
        <v xml:space="preserve">Ekwok </v>
      </c>
      <c r="C88" s="126">
        <f>Table1422[[#This Row],[IQ1_Average]]</f>
        <v>26035.666666666668</v>
      </c>
      <c r="D88" s="126">
        <f>Table1422[[#This Row],[IQ2_Average]]</f>
        <v>35115</v>
      </c>
      <c r="E88" s="126">
        <f>Table1422[[#This Row],[IQ3_Average]]</f>
        <v>52869</v>
      </c>
      <c r="F88" s="128">
        <f>Table1422[[#This Row],[SNAP_Average]]</f>
        <v>0.28175</v>
      </c>
      <c r="G88" s="127">
        <f>Table1422[[#This Row],[Poverty_Average]]</f>
        <v>0.11324999999999999</v>
      </c>
      <c r="H88" s="127">
        <f>Table1422[[#This Row],[Full Time Employment_Average]]</f>
        <v>0.29099999999999998</v>
      </c>
      <c r="I88">
        <f>'Update Information Here'!AL88</f>
        <v>50</v>
      </c>
      <c r="J88">
        <f t="shared" si="1"/>
        <v>600</v>
      </c>
      <c r="K88" s="131">
        <f>Table25[[#This Row],[Annual Fees]]/Table25[[#This Row],[IQ1_Average]]</f>
        <v>2.3045309639340903E-2</v>
      </c>
      <c r="L88" s="131">
        <f>Table25[[#This Row],[Annual Fees]]/Table25[[#This Row],[IQ2_Average]]</f>
        <v>1.7086715079026059E-2</v>
      </c>
      <c r="M88" s="131">
        <f>Table25[[#This Row],[Annual Fees]]/Table25[[#This Row],[IQ3_Average]]</f>
        <v>1.1348805538217103E-2</v>
      </c>
      <c r="N88" s="133">
        <f>AVERAGE(Table25[[#This Row],[RI_IQ1]:[RI_IQ3]])</f>
        <v>1.7160276752194687E-2</v>
      </c>
      <c r="O88">
        <f>IF(Table25[[#This Row],[SNAP_Average]]&gt;20%,1, IF(Table25[[#This Row],[SNAP_Average]]&lt;11%, 3, 2))</f>
        <v>1</v>
      </c>
      <c r="P88">
        <f>IF(Table25[[#This Row],[Poverty_Average]]&gt;20%,1, IF(Table25[[#This Row],[Poverty_Average]]&lt;10%, 3, 2))</f>
        <v>2</v>
      </c>
      <c r="Q88">
        <f>IF(Table25[[#This Row],[Full Time Employment_Average]]&lt;30%,1, IF(Table25[[#This Row],[Full Time Employment_Average]]&gt;50%, 3, 2))</f>
        <v>1</v>
      </c>
      <c r="R88" s="135">
        <f>AVERAGE(Table25[[#This Row],[FCI_SNAP]:[FCI_FullTimeEmployment]])</f>
        <v>1.3333333333333333</v>
      </c>
      <c r="S8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88"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Row],[IQ2_Average]])*(3*0.02)/12,IF(D137&lt;=1.5,"NA")))</f>
        <v>0</v>
      </c>
      <c r="U8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58.274118444628613</v>
      </c>
    </row>
    <row r="89" spans="1:21" x14ac:dyDescent="0.25">
      <c r="A89" t="str">
        <f>Table1422[[#This Row],[Community]]</f>
        <v xml:space="preserve">Elfin Cove  </v>
      </c>
      <c r="C89" s="126">
        <f>Table1422[[#This Row],[IQ1_Average]]</f>
        <v>18964.5</v>
      </c>
      <c r="D89" s="126">
        <f>Table1422[[#This Row],[IQ2_Average]]</f>
        <v>55222.333333333336</v>
      </c>
      <c r="E89" s="126">
        <f>Table1422[[#This Row],[IQ3_Average]]</f>
        <v>64583.333333333336</v>
      </c>
      <c r="F89" s="128">
        <f>Table1422[[#This Row],[SNAP_Average]]</f>
        <v>0.23949999999999999</v>
      </c>
      <c r="G89" s="127">
        <f>Table1422[[#This Row],[Poverty_Average]]</f>
        <v>0.1295</v>
      </c>
      <c r="H89" s="127">
        <f>Table1422[[#This Row],[Full Time Employment_Average]]</f>
        <v>0.41449999999999992</v>
      </c>
      <c r="I89">
        <f>'Update Information Here'!AL89</f>
        <v>0</v>
      </c>
      <c r="J89">
        <f t="shared" si="1"/>
        <v>0</v>
      </c>
      <c r="K89" s="131">
        <f>Table25[[#This Row],[Annual Fees]]/Table25[[#This Row],[IQ1_Average]]</f>
        <v>0</v>
      </c>
      <c r="L89" s="131">
        <f>Table25[[#This Row],[Annual Fees]]/Table25[[#This Row],[IQ2_Average]]</f>
        <v>0</v>
      </c>
      <c r="M89" s="131">
        <f>Table25[[#This Row],[Annual Fees]]/Table25[[#This Row],[IQ3_Average]]</f>
        <v>0</v>
      </c>
      <c r="N89" s="133">
        <f>AVERAGE(Table25[[#This Row],[RI_IQ1]:[RI_IQ3]])</f>
        <v>0</v>
      </c>
      <c r="O89">
        <f>IF(Table25[[#This Row],[SNAP_Average]]&gt;20%,1, IF(Table25[[#This Row],[SNAP_Average]]&lt;11%, 3, 2))</f>
        <v>1</v>
      </c>
      <c r="P89">
        <f>IF(Table25[[#This Row],[Poverty_Average]]&gt;20%,1, IF(Table25[[#This Row],[Poverty_Average]]&lt;10%, 3, 2))</f>
        <v>2</v>
      </c>
      <c r="Q89">
        <f>IF(Table25[[#This Row],[Full Time Employment_Average]]&lt;30%,1, IF(Table25[[#This Row],[Full Time Employment_Average]]&gt;50%, 3, 2))</f>
        <v>2</v>
      </c>
      <c r="R89" s="135">
        <f>AVERAGE(Table25[[#This Row],[FCI_SNAP]:[FCI_FullTimeEmployment]])</f>
        <v>1.6666666666666667</v>
      </c>
      <c r="S8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8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Row],[IQ2_Average]])*(3*0.02)/12,IF(D138&lt;=1.5,"NA")))</f>
        <v>57.922267500918338</v>
      </c>
      <c r="U8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144.80566875229587</v>
      </c>
    </row>
    <row r="90" spans="1:21" x14ac:dyDescent="0.25">
      <c r="A90" t="str">
        <f>Table1422[[#This Row],[Community]]</f>
        <v xml:space="preserve">Elim </v>
      </c>
      <c r="C90" s="126">
        <f>Table1422[[#This Row],[IQ1_Average]]</f>
        <v>44137.25</v>
      </c>
      <c r="D90" s="126">
        <f>Table1422[[#This Row],[IQ2_Average]]</f>
        <v>56600.5</v>
      </c>
      <c r="E90" s="126">
        <f>Table1422[[#This Row],[IQ3_Average]]</f>
        <v>52902.666666666664</v>
      </c>
      <c r="F90" s="128">
        <f>Table1422[[#This Row],[SNAP_Average]]</f>
        <v>0.24399999999999999</v>
      </c>
      <c r="G90" s="127">
        <f>Table1422[[#This Row],[Poverty_Average]]</f>
        <v>0.17399999999999999</v>
      </c>
      <c r="H90" s="127">
        <f>Table1422[[#This Row],[Full Time Employment_Average]]</f>
        <v>0.24074999999999999</v>
      </c>
      <c r="I90">
        <f>'Update Information Here'!AL90</f>
        <v>95</v>
      </c>
      <c r="J90">
        <f t="shared" si="1"/>
        <v>1140</v>
      </c>
      <c r="K90" s="131">
        <f>Table25[[#This Row],[Annual Fees]]/Table25[[#This Row],[IQ1_Average]]</f>
        <v>2.5828523526046594E-2</v>
      </c>
      <c r="L90" s="131">
        <f>Table25[[#This Row],[Annual Fees]]/Table25[[#This Row],[IQ2_Average]]</f>
        <v>2.0141164830699377E-2</v>
      </c>
      <c r="M90" s="131">
        <f>Table25[[#This Row],[Annual Fees]]/Table25[[#This Row],[IQ3_Average]]</f>
        <v>2.1549008241550521E-2</v>
      </c>
      <c r="N90" s="133">
        <f>AVERAGE(Table25[[#This Row],[RI_IQ1]:[RI_IQ3]])</f>
        <v>2.2506232199432166E-2</v>
      </c>
      <c r="O90">
        <f>IF(Table25[[#This Row],[SNAP_Average]]&gt;20%,1, IF(Table25[[#This Row],[SNAP_Average]]&lt;11%, 3, 2))</f>
        <v>1</v>
      </c>
      <c r="P90">
        <f>IF(Table25[[#This Row],[Poverty_Average]]&gt;20%,1, IF(Table25[[#This Row],[Poverty_Average]]&lt;10%, 3, 2))</f>
        <v>2</v>
      </c>
      <c r="Q90">
        <f>IF(Table25[[#This Row],[Full Time Employment_Average]]&lt;30%,1, IF(Table25[[#This Row],[Full Time Employment_Average]]&gt;50%, 3, 2))</f>
        <v>1</v>
      </c>
      <c r="R90" s="135">
        <f>AVERAGE(Table25[[#This Row],[FCI_SNAP]:[FCI_FullTimeEmployment]])</f>
        <v>1.3333333333333333</v>
      </c>
      <c r="S9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9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Row],[IQ2_Average]])*(3*0.02)/12,IF(D139&lt;=1.5,"NA")))</f>
        <v>0</v>
      </c>
      <c r="U9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84.421060938309225</v>
      </c>
    </row>
    <row r="91" spans="1:21" x14ac:dyDescent="0.25">
      <c r="A91" t="str">
        <f>Table1422[[#This Row],[Community]]</f>
        <v xml:space="preserve">Emmonak </v>
      </c>
      <c r="C91" s="126">
        <f>Table1422[[#This Row],[IQ1_Average]]</f>
        <v>24527.75</v>
      </c>
      <c r="D91" s="126">
        <f>Table1422[[#This Row],[IQ2_Average]]</f>
        <v>40545.75</v>
      </c>
      <c r="E91" s="126">
        <f>Table1422[[#This Row],[IQ3_Average]]</f>
        <v>56652.5</v>
      </c>
      <c r="F91" s="128">
        <f>Table1422[[#This Row],[SNAP_Average]]</f>
        <v>0.29874999999999996</v>
      </c>
      <c r="G91" s="127">
        <f>Table1422[[#This Row],[Poverty_Average]]</f>
        <v>0.1895</v>
      </c>
      <c r="H91" s="127">
        <f>Table1422[[#This Row],[Full Time Employment_Average]]</f>
        <v>0.32524999999999998</v>
      </c>
      <c r="I91">
        <f>'Update Information Here'!AL91</f>
        <v>100</v>
      </c>
      <c r="J91">
        <f t="shared" si="1"/>
        <v>1200</v>
      </c>
      <c r="K91" s="131">
        <f>Table25[[#This Row],[Annual Fees]]/Table25[[#This Row],[IQ1_Average]]</f>
        <v>4.8924177717075558E-2</v>
      </c>
      <c r="L91" s="131">
        <f>Table25[[#This Row],[Annual Fees]]/Table25[[#This Row],[IQ2_Average]]</f>
        <v>2.9596196888699803E-2</v>
      </c>
      <c r="M91" s="131">
        <f>Table25[[#This Row],[Annual Fees]]/Table25[[#This Row],[IQ3_Average]]</f>
        <v>2.118176602974273E-2</v>
      </c>
      <c r="N91" s="133">
        <f>AVERAGE(Table25[[#This Row],[RI_IQ1]:[RI_IQ3]])</f>
        <v>3.3234046878506028E-2</v>
      </c>
      <c r="O91">
        <f>IF(Table25[[#This Row],[SNAP_Average]]&gt;20%,1, IF(Table25[[#This Row],[SNAP_Average]]&lt;11%, 3, 2))</f>
        <v>1</v>
      </c>
      <c r="P91">
        <f>IF(Table25[[#This Row],[Poverty_Average]]&gt;20%,1, IF(Table25[[#This Row],[Poverty_Average]]&lt;10%, 3, 2))</f>
        <v>2</v>
      </c>
      <c r="Q91">
        <f>IF(Table25[[#This Row],[Full Time Employment_Average]]&lt;30%,1, IF(Table25[[#This Row],[Full Time Employment_Average]]&gt;50%, 3, 2))</f>
        <v>2</v>
      </c>
      <c r="R91" s="135">
        <f>AVERAGE(Table25[[#This Row],[FCI_SNAP]:[FCI_FullTimeEmployment]])</f>
        <v>1.6666666666666667</v>
      </c>
      <c r="S9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9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Row],[IQ2_Average]])*(3*0.02)/12,IF(D140&lt;=1.5,"NA")))</f>
        <v>60.179249530200643</v>
      </c>
      <c r="U9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150.44812382550163</v>
      </c>
    </row>
    <row r="92" spans="1:21" x14ac:dyDescent="0.25">
      <c r="A92" t="str">
        <f>Table1422[[#This Row],[Community]]</f>
        <v xml:space="preserve">Ester  </v>
      </c>
      <c r="C92" s="126">
        <f>Table1422[[#This Row],[IQ1_Average]]</f>
        <v>40377.333333333336</v>
      </c>
      <c r="D92" s="126">
        <f>Table1422[[#This Row],[IQ2_Average]]</f>
        <v>54825.666666666664</v>
      </c>
      <c r="E92" s="126">
        <f>Table1422[[#This Row],[IQ3_Average]]</f>
        <v>78752.666666666672</v>
      </c>
      <c r="F92" s="128">
        <f>Table1422[[#This Row],[SNAP_Average]]</f>
        <v>0.14266666666666666</v>
      </c>
      <c r="G92" s="127">
        <f>Table1422[[#This Row],[Poverty_Average]]</f>
        <v>8.533333333333333E-2</v>
      </c>
      <c r="H92" s="127">
        <f>Table1422[[#This Row],[Full Time Employment_Average]]</f>
        <v>0.40499999999999997</v>
      </c>
      <c r="I92">
        <f>'Update Information Here'!AL92</f>
        <v>0</v>
      </c>
      <c r="J92">
        <f t="shared" si="1"/>
        <v>0</v>
      </c>
      <c r="K92" s="131">
        <f>Table25[[#This Row],[Annual Fees]]/Table25[[#This Row],[IQ1_Average]]</f>
        <v>0</v>
      </c>
      <c r="L92" s="131">
        <f>Table25[[#This Row],[Annual Fees]]/Table25[[#This Row],[IQ2_Average]]</f>
        <v>0</v>
      </c>
      <c r="M92" s="131">
        <f>Table25[[#This Row],[Annual Fees]]/Table25[[#This Row],[IQ3_Average]]</f>
        <v>0</v>
      </c>
      <c r="N92" s="133">
        <f>AVERAGE(Table25[[#This Row],[RI_IQ1]:[RI_IQ3]])</f>
        <v>0</v>
      </c>
      <c r="O92">
        <f>IF(Table25[[#This Row],[SNAP_Average]]&gt;20%,1, IF(Table25[[#This Row],[SNAP_Average]]&lt;11%, 3, 2))</f>
        <v>2</v>
      </c>
      <c r="P92">
        <f>IF(Table25[[#This Row],[Poverty_Average]]&gt;20%,1, IF(Table25[[#This Row],[Poverty_Average]]&lt;10%, 3, 2))</f>
        <v>3</v>
      </c>
      <c r="Q92">
        <f>IF(Table25[[#This Row],[Full Time Employment_Average]]&lt;30%,1, IF(Table25[[#This Row],[Full Time Employment_Average]]&gt;50%, 3, 2))</f>
        <v>2</v>
      </c>
      <c r="R92" s="135">
        <f>AVERAGE(Table25[[#This Row],[FCI_SNAP]:[FCI_FullTimeEmployment]])</f>
        <v>2.3333333333333335</v>
      </c>
      <c r="S9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9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Row],[IQ2_Average]])*(3*0.02)/12,IF(D141&lt;=1.5,"NA")))</f>
        <v>89.760184096308407</v>
      </c>
      <c r="U9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224.40046024077105</v>
      </c>
    </row>
    <row r="93" spans="1:21" x14ac:dyDescent="0.25">
      <c r="A93" t="str">
        <f>Table1422[[#This Row],[Community]]</f>
        <v xml:space="preserve">Eureka Roadhouse  </v>
      </c>
      <c r="C93" s="126">
        <f>Table1422[[#This Row],[IQ1_Average]]</f>
        <v>34806.5</v>
      </c>
      <c r="D93" s="126">
        <f>Table1422[[#This Row],[IQ2_Average]]</f>
        <v>40859.5</v>
      </c>
      <c r="E93" s="126">
        <f>Table1422[[#This Row],[IQ3_Average]]</f>
        <v>52561</v>
      </c>
      <c r="F93" s="128">
        <f>Table1422[[#This Row],[SNAP_Average]]</f>
        <v>0</v>
      </c>
      <c r="G93" s="127">
        <f>Table1422[[#This Row],[Poverty_Average]]</f>
        <v>0</v>
      </c>
      <c r="H93" s="127">
        <f>Table1422[[#This Row],[Full Time Employment_Average]]</f>
        <v>0.35700000000000004</v>
      </c>
      <c r="I93">
        <f>'Update Information Here'!AL93</f>
        <v>0</v>
      </c>
      <c r="J93">
        <f t="shared" si="1"/>
        <v>0</v>
      </c>
      <c r="K93" s="131">
        <f>Table25[[#This Row],[Annual Fees]]/Table25[[#This Row],[IQ1_Average]]</f>
        <v>0</v>
      </c>
      <c r="L93" s="131">
        <f>Table25[[#This Row],[Annual Fees]]/Table25[[#This Row],[IQ2_Average]]</f>
        <v>0</v>
      </c>
      <c r="M93" s="131">
        <f>Table25[[#This Row],[Annual Fees]]/Table25[[#This Row],[IQ3_Average]]</f>
        <v>0</v>
      </c>
      <c r="N93" s="133">
        <f>AVERAGE(Table25[[#This Row],[RI_IQ1]:[RI_IQ3]])</f>
        <v>0</v>
      </c>
      <c r="O93">
        <f>IF(Table25[[#This Row],[SNAP_Average]]&gt;20%,1, IF(Table25[[#This Row],[SNAP_Average]]&lt;11%, 3, 2))</f>
        <v>3</v>
      </c>
      <c r="P93">
        <f>IF(Table25[[#This Row],[Poverty_Average]]&gt;20%,1, IF(Table25[[#This Row],[Poverty_Average]]&lt;10%, 3, 2))</f>
        <v>3</v>
      </c>
      <c r="Q93">
        <f>IF(Table25[[#This Row],[Full Time Employment_Average]]&lt;30%,1, IF(Table25[[#This Row],[Full Time Employment_Average]]&gt;50%, 3, 2))</f>
        <v>2</v>
      </c>
      <c r="R93" s="135">
        <f>AVERAGE(Table25[[#This Row],[FCI_SNAP]:[FCI_FullTimeEmployment]])</f>
        <v>2.6666666666666665</v>
      </c>
      <c r="S9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9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Row],[IQ2_Average]])*(3*0.02)/12,IF(D142&lt;=1.5,"NA")))</f>
        <v>173.05854570402877</v>
      </c>
      <c r="U9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276.89367312644595</v>
      </c>
    </row>
    <row r="94" spans="1:21" x14ac:dyDescent="0.25">
      <c r="A94" t="str">
        <f>Table1422[[#This Row],[Community]]</f>
        <v xml:space="preserve">Evansville  </v>
      </c>
      <c r="C94" s="126">
        <f>Table1422[[#This Row],[IQ1_Average]]</f>
        <v>22250</v>
      </c>
      <c r="D94" s="126">
        <f>Table1422[[#This Row],[IQ2_Average]]</f>
        <v>80000</v>
      </c>
      <c r="E94" s="126">
        <f>Table1422[[#This Row],[IQ3_Average]]</f>
        <v>78625</v>
      </c>
      <c r="F94" s="128">
        <f>Table1422[[#This Row],[SNAP_Average]]</f>
        <v>0.1</v>
      </c>
      <c r="G94" s="127">
        <f>Table1422[[#This Row],[Poverty_Average]]</f>
        <v>0</v>
      </c>
      <c r="H94" s="127">
        <f>Table1422[[#This Row],[Full Time Employment_Average]]</f>
        <v>0.75974999999999993</v>
      </c>
      <c r="I94">
        <f>'Update Information Here'!AL94</f>
        <v>0</v>
      </c>
      <c r="J94">
        <f t="shared" si="1"/>
        <v>0</v>
      </c>
      <c r="K94" s="131">
        <f>Table25[[#This Row],[Annual Fees]]/Table25[[#This Row],[IQ1_Average]]</f>
        <v>0</v>
      </c>
      <c r="L94" s="131">
        <f>Table25[[#This Row],[Annual Fees]]/Table25[[#This Row],[IQ2_Average]]</f>
        <v>0</v>
      </c>
      <c r="M94" s="131">
        <f>Table25[[#This Row],[Annual Fees]]/Table25[[#This Row],[IQ3_Average]]</f>
        <v>0</v>
      </c>
      <c r="N94" s="133">
        <f>AVERAGE(Table25[[#This Row],[RI_IQ1]:[RI_IQ3]])</f>
        <v>0</v>
      </c>
      <c r="O94">
        <f>IF(Table25[[#This Row],[SNAP_Average]]&gt;20%,1, IF(Table25[[#This Row],[SNAP_Average]]&lt;11%, 3, 2))</f>
        <v>3</v>
      </c>
      <c r="P94">
        <f>IF(Table25[[#This Row],[Poverty_Average]]&gt;20%,1, IF(Table25[[#This Row],[Poverty_Average]]&lt;10%, 3, 2))</f>
        <v>3</v>
      </c>
      <c r="Q94">
        <f>IF(Table25[[#This Row],[Full Time Employment_Average]]&lt;30%,1, IF(Table25[[#This Row],[Full Time Employment_Average]]&gt;50%, 3, 2))</f>
        <v>3</v>
      </c>
      <c r="R94" s="135">
        <f>AVERAGE(Table25[[#This Row],[FCI_SNAP]:[FCI_FullTimeEmployment]])</f>
        <v>3</v>
      </c>
      <c r="S9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9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Row],[IQ2_Average]])*(3*0.02)/12,IF(D143&lt;=1.5,"NA")))</f>
        <v>178.15804799806509</v>
      </c>
      <c r="U9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285.05287679690406</v>
      </c>
    </row>
    <row r="95" spans="1:21" x14ac:dyDescent="0.25">
      <c r="A95" t="str">
        <f>Table1422[[#This Row],[Community]]</f>
        <v xml:space="preserve">Excursion Inlet  </v>
      </c>
      <c r="C95" s="126">
        <f>Table1422[[#This Row],[IQ1_Average]]</f>
        <v>23536</v>
      </c>
      <c r="D95" s="126">
        <f>Table1422[[#This Row],[IQ2_Average]]</f>
        <v>35434.5</v>
      </c>
      <c r="E95" s="126">
        <f>Table1422[[#This Row],[IQ3_Average]]</f>
        <v>56367.5</v>
      </c>
      <c r="F95" s="128">
        <f>Table1422[[#This Row],[SNAP_Average]]</f>
        <v>0.25800000000000001</v>
      </c>
      <c r="G95" s="127">
        <f>Table1422[[#This Row],[Poverty_Average]]</f>
        <v>5.7000000000000002E-2</v>
      </c>
      <c r="H95" s="127">
        <f>Table1422[[#This Row],[Full Time Employment_Average]]</f>
        <v>0.627</v>
      </c>
      <c r="I95">
        <f>'Update Information Here'!AL95</f>
        <v>0</v>
      </c>
      <c r="J95">
        <f t="shared" si="1"/>
        <v>0</v>
      </c>
      <c r="K95" s="131">
        <f>Table25[[#This Row],[Annual Fees]]/Table25[[#This Row],[IQ1_Average]]</f>
        <v>0</v>
      </c>
      <c r="L95" s="131">
        <f>Table25[[#This Row],[Annual Fees]]/Table25[[#This Row],[IQ2_Average]]</f>
        <v>0</v>
      </c>
      <c r="M95" s="131">
        <f>Table25[[#This Row],[Annual Fees]]/Table25[[#This Row],[IQ3_Average]]</f>
        <v>0</v>
      </c>
      <c r="N95" s="133">
        <f>AVERAGE(Table25[[#This Row],[RI_IQ1]:[RI_IQ3]])</f>
        <v>0</v>
      </c>
      <c r="O95">
        <f>IF(Table25[[#This Row],[SNAP_Average]]&gt;20%,1, IF(Table25[[#This Row],[SNAP_Average]]&lt;11%, 3, 2))</f>
        <v>1</v>
      </c>
      <c r="P95">
        <f>IF(Table25[[#This Row],[Poverty_Average]]&gt;20%,1, IF(Table25[[#This Row],[Poverty_Average]]&lt;10%, 3, 2))</f>
        <v>3</v>
      </c>
      <c r="Q95">
        <f>IF(Table25[[#This Row],[Full Time Employment_Average]]&lt;30%,1, IF(Table25[[#This Row],[Full Time Employment_Average]]&gt;50%, 3, 2))</f>
        <v>3</v>
      </c>
      <c r="R95" s="135">
        <f>AVERAGE(Table25[[#This Row],[FCI_SNAP]:[FCI_FullTimeEmployment]])</f>
        <v>2.3333333333333335</v>
      </c>
      <c r="S9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9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Row],[IQ2_Average]])*(3*0.02)/12,IF(D144&lt;=1.5,"NA")))</f>
        <v>56.529172128766646</v>
      </c>
      <c r="U9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141.32293032191663</v>
      </c>
    </row>
    <row r="96" spans="1:21" x14ac:dyDescent="0.25">
      <c r="A96" t="str">
        <f>Table1422[[#This Row],[Community]]</f>
        <v xml:space="preserve">Fairbanks </v>
      </c>
      <c r="C96" s="126">
        <f>Table1422[[#This Row],[IQ1_Average]]</f>
        <v>33642</v>
      </c>
      <c r="D96" s="126">
        <f>Table1422[[#This Row],[IQ2_Average]]</f>
        <v>48498</v>
      </c>
      <c r="E96" s="126">
        <f>Table1422[[#This Row],[IQ3_Average]]</f>
        <v>75592</v>
      </c>
      <c r="F96" s="128">
        <f>Table1422[[#This Row],[SNAP_Average]]</f>
        <v>7.5999999999999998E-2</v>
      </c>
      <c r="G96" s="127">
        <f>Table1422[[#This Row],[Poverty_Average]]</f>
        <v>9.8333333333333342E-2</v>
      </c>
      <c r="H96" s="127">
        <f>Table1422[[#This Row],[Full Time Employment_Average]]</f>
        <v>0.56825000000000003</v>
      </c>
      <c r="I96">
        <f>'Update Information Here'!AL96</f>
        <v>0</v>
      </c>
      <c r="J96">
        <f t="shared" si="1"/>
        <v>0</v>
      </c>
      <c r="K96" s="131">
        <f>Table25[[#This Row],[Annual Fees]]/Table25[[#This Row],[IQ1_Average]]</f>
        <v>0</v>
      </c>
      <c r="L96" s="131">
        <f>Table25[[#This Row],[Annual Fees]]/Table25[[#This Row],[IQ2_Average]]</f>
        <v>0</v>
      </c>
      <c r="M96" s="131">
        <f>Table25[[#This Row],[Annual Fees]]/Table25[[#This Row],[IQ3_Average]]</f>
        <v>0</v>
      </c>
      <c r="N96" s="133">
        <f>AVERAGE(Table25[[#This Row],[RI_IQ1]:[RI_IQ3]])</f>
        <v>0</v>
      </c>
      <c r="O96">
        <f>IF(Table25[[#This Row],[SNAP_Average]]&gt;20%,1, IF(Table25[[#This Row],[SNAP_Average]]&lt;11%, 3, 2))</f>
        <v>3</v>
      </c>
      <c r="P96">
        <f>IF(Table25[[#This Row],[Poverty_Average]]&gt;20%,1, IF(Table25[[#This Row],[Poverty_Average]]&lt;10%, 3, 2))</f>
        <v>3</v>
      </c>
      <c r="Q96">
        <f>IF(Table25[[#This Row],[Full Time Employment_Average]]&lt;30%,1, IF(Table25[[#This Row],[Full Time Employment_Average]]&gt;50%, 3, 2))</f>
        <v>3</v>
      </c>
      <c r="R96" s="135">
        <f>AVERAGE(Table25[[#This Row],[FCI_SNAP]:[FCI_FullTimeEmployment]])</f>
        <v>3</v>
      </c>
      <c r="S9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9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Row],[IQ2_Average]])*(3*0.02)/12,IF(D145&lt;=1.5,"NA")))</f>
        <v>196.62413993099756</v>
      </c>
      <c r="U9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314.59862388959601</v>
      </c>
    </row>
    <row r="97" spans="1:21" x14ac:dyDescent="0.25">
      <c r="A97" t="str">
        <f>Table1422[[#This Row],[Community]]</f>
        <v xml:space="preserve">False Pass </v>
      </c>
      <c r="C97" s="126">
        <f>Table1422[[#This Row],[IQ1_Average]]</f>
        <v>36608.5</v>
      </c>
      <c r="D97" s="126">
        <f>Table1422[[#This Row],[IQ2_Average]]</f>
        <v>56319.25</v>
      </c>
      <c r="E97" s="126">
        <f>Table1422[[#This Row],[IQ3_Average]]</f>
        <v>87388.75</v>
      </c>
      <c r="F97" s="128">
        <f>Table1422[[#This Row],[SNAP_Average]]</f>
        <v>3.9750000000000001E-2</v>
      </c>
      <c r="G97" s="127">
        <f>Table1422[[#This Row],[Poverty_Average]]</f>
        <v>5.6000000000000001E-2</v>
      </c>
      <c r="H97" s="127">
        <f>Table1422[[#This Row],[Full Time Employment_Average]]</f>
        <v>0.42125000000000001</v>
      </c>
      <c r="I97">
        <f>'Update Information Here'!AL97</f>
        <v>0</v>
      </c>
      <c r="J97">
        <f t="shared" si="1"/>
        <v>0</v>
      </c>
      <c r="K97" s="131">
        <f>Table25[[#This Row],[Annual Fees]]/Table25[[#This Row],[IQ1_Average]]</f>
        <v>0</v>
      </c>
      <c r="L97" s="131">
        <f>Table25[[#This Row],[Annual Fees]]/Table25[[#This Row],[IQ2_Average]]</f>
        <v>0</v>
      </c>
      <c r="M97" s="131">
        <f>Table25[[#This Row],[Annual Fees]]/Table25[[#This Row],[IQ3_Average]]</f>
        <v>0</v>
      </c>
      <c r="N97" s="133">
        <f>AVERAGE(Table25[[#This Row],[RI_IQ1]:[RI_IQ3]])</f>
        <v>0</v>
      </c>
      <c r="O97">
        <f>IF(Table25[[#This Row],[SNAP_Average]]&gt;20%,1, IF(Table25[[#This Row],[SNAP_Average]]&lt;11%, 3, 2))</f>
        <v>3</v>
      </c>
      <c r="P97">
        <f>IF(Table25[[#This Row],[Poverty_Average]]&gt;20%,1, IF(Table25[[#This Row],[Poverty_Average]]&lt;10%, 3, 2))</f>
        <v>3</v>
      </c>
      <c r="Q97">
        <f>IF(Table25[[#This Row],[Full Time Employment_Average]]&lt;30%,1, IF(Table25[[#This Row],[Full Time Employment_Average]]&gt;50%, 3, 2))</f>
        <v>2</v>
      </c>
      <c r="R97" s="135">
        <f>AVERAGE(Table25[[#This Row],[FCI_SNAP]:[FCI_FullTimeEmployment]])</f>
        <v>2.6666666666666665</v>
      </c>
      <c r="S9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9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Row],[IQ2_Average]])*(3*0.02)/12,IF(D146&lt;=1.5,"NA")))</f>
        <v>221.1798290699293</v>
      </c>
      <c r="U9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353.88772651188691</v>
      </c>
    </row>
    <row r="98" spans="1:21" x14ac:dyDescent="0.25">
      <c r="A98" t="str">
        <f>Table1422[[#This Row],[Community]]</f>
        <v xml:space="preserve">Farm Loop  </v>
      </c>
      <c r="C98" s="126">
        <f>Table1422[[#This Row],[IQ1_Average]]</f>
        <v>45576.5</v>
      </c>
      <c r="D98" s="126">
        <f>Table1422[[#This Row],[IQ2_Average]]</f>
        <v>69995.25</v>
      </c>
      <c r="E98" s="126">
        <f>Table1422[[#This Row],[IQ3_Average]]</f>
        <v>107239.5</v>
      </c>
      <c r="F98" s="128">
        <f>Table1422[[#This Row],[SNAP_Average]]</f>
        <v>6.2E-2</v>
      </c>
      <c r="G98" s="127">
        <f>Table1422[[#This Row],[Poverty_Average]]</f>
        <v>6.0499999999999998E-2</v>
      </c>
      <c r="H98" s="127">
        <f>Table1422[[#This Row],[Full Time Employment_Average]]</f>
        <v>0.55325000000000002</v>
      </c>
      <c r="I98">
        <f>'Update Information Here'!AL98</f>
        <v>0</v>
      </c>
      <c r="J98">
        <f t="shared" si="1"/>
        <v>0</v>
      </c>
      <c r="K98" s="131">
        <f>Table25[[#This Row],[Annual Fees]]/Table25[[#This Row],[IQ1_Average]]</f>
        <v>0</v>
      </c>
      <c r="L98" s="131">
        <f>Table25[[#This Row],[Annual Fees]]/Table25[[#This Row],[IQ2_Average]]</f>
        <v>0</v>
      </c>
      <c r="M98" s="131">
        <f>Table25[[#This Row],[Annual Fees]]/Table25[[#This Row],[IQ3_Average]]</f>
        <v>0</v>
      </c>
      <c r="N98" s="133">
        <f>AVERAGE(Table25[[#This Row],[RI_IQ1]:[RI_IQ3]])</f>
        <v>0</v>
      </c>
      <c r="O98">
        <f>IF(Table25[[#This Row],[SNAP_Average]]&gt;20%,1, IF(Table25[[#This Row],[SNAP_Average]]&lt;11%, 3, 2))</f>
        <v>3</v>
      </c>
      <c r="P98">
        <f>IF(Table25[[#This Row],[Poverty_Average]]&gt;20%,1, IF(Table25[[#This Row],[Poverty_Average]]&lt;10%, 3, 2))</f>
        <v>3</v>
      </c>
      <c r="Q98">
        <f>IF(Table25[[#This Row],[Full Time Employment_Average]]&lt;30%,1, IF(Table25[[#This Row],[Full Time Employment_Average]]&gt;50%, 3, 2))</f>
        <v>3</v>
      </c>
      <c r="R98" s="135">
        <f>AVERAGE(Table25[[#This Row],[FCI_SNAP]:[FCI_FullTimeEmployment]])</f>
        <v>3</v>
      </c>
      <c r="S9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9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Row],[IQ2_Average]])*(3*0.02)/12,IF(D147&lt;=1.5,"NA")))</f>
        <v>274.40721604135541</v>
      </c>
      <c r="U9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439.05154566616858</v>
      </c>
    </row>
    <row r="99" spans="1:21" x14ac:dyDescent="0.25">
      <c r="A99" t="str">
        <f>Table1422[[#This Row],[Community]]</f>
        <v xml:space="preserve">Farmers Loop  </v>
      </c>
      <c r="C99" s="126">
        <f>Table1422[[#This Row],[IQ1_Average]]</f>
        <v>39166</v>
      </c>
      <c r="D99" s="126">
        <f>Table1422[[#This Row],[IQ2_Average]]</f>
        <v>65211.666666666664</v>
      </c>
      <c r="E99" s="126">
        <f>Table1422[[#This Row],[IQ3_Average]]</f>
        <v>109878.66666666667</v>
      </c>
      <c r="F99" s="128">
        <f>Table1422[[#This Row],[SNAP_Average]]</f>
        <v>0.29849999999999999</v>
      </c>
      <c r="G99" s="127">
        <f>Table1422[[#This Row],[Poverty_Average]]</f>
        <v>0.28999999999999998</v>
      </c>
      <c r="H99" s="127">
        <f>Table1422[[#This Row],[Full Time Employment_Average]]</f>
        <v>0.50700000000000001</v>
      </c>
      <c r="I99">
        <f>'Update Information Here'!AL99</f>
        <v>0</v>
      </c>
      <c r="J99">
        <f t="shared" si="1"/>
        <v>0</v>
      </c>
      <c r="K99" s="131">
        <f>Table25[[#This Row],[Annual Fees]]/Table25[[#This Row],[IQ1_Average]]</f>
        <v>0</v>
      </c>
      <c r="L99" s="131">
        <f>Table25[[#This Row],[Annual Fees]]/Table25[[#This Row],[IQ2_Average]]</f>
        <v>0</v>
      </c>
      <c r="M99" s="131">
        <f>Table25[[#This Row],[Annual Fees]]/Table25[[#This Row],[IQ3_Average]]</f>
        <v>0</v>
      </c>
      <c r="N99" s="133">
        <f>AVERAGE(Table25[[#This Row],[RI_IQ1]:[RI_IQ3]])</f>
        <v>0</v>
      </c>
      <c r="O99">
        <f>IF(Table25[[#This Row],[SNAP_Average]]&gt;20%,1, IF(Table25[[#This Row],[SNAP_Average]]&lt;11%, 3, 2))</f>
        <v>1</v>
      </c>
      <c r="P99">
        <f>IF(Table25[[#This Row],[Poverty_Average]]&gt;20%,1, IF(Table25[[#This Row],[Poverty_Average]]&lt;10%, 3, 2))</f>
        <v>1</v>
      </c>
      <c r="Q99">
        <f>IF(Table25[[#This Row],[Full Time Employment_Average]]&lt;30%,1, IF(Table25[[#This Row],[Full Time Employment_Average]]&gt;50%, 3, 2))</f>
        <v>3</v>
      </c>
      <c r="R99" s="135">
        <f>AVERAGE(Table25[[#This Row],[FCI_SNAP]:[FCI_FullTimeEmployment]])</f>
        <v>1.6666666666666667</v>
      </c>
      <c r="S9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9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Row],[IQ2_Average]])*(3*0.02)/12,IF(D148&lt;=1.5,"NA")))</f>
        <v>100.06408789380855</v>
      </c>
      <c r="U9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250.16021973452143</v>
      </c>
    </row>
    <row r="100" spans="1:21" x14ac:dyDescent="0.25">
      <c r="A100" t="str">
        <f>Table1422[[#This Row],[Community]]</f>
        <v xml:space="preserve">Ferry  </v>
      </c>
      <c r="C100" s="126">
        <f>Table1422[[#This Row],[IQ1_Average]]</f>
        <v>49745.5</v>
      </c>
      <c r="D100" s="126">
        <f>Table1422[[#This Row],[IQ2_Average]]</f>
        <v>75298.5</v>
      </c>
      <c r="E100" s="126">
        <f>Table1422[[#This Row],[IQ3_Average]]</f>
        <v>109670.5</v>
      </c>
      <c r="F100" s="128">
        <f>Table1422[[#This Row],[SNAP_Average]]</f>
        <v>0.28974999999999995</v>
      </c>
      <c r="G100" s="127">
        <f>Table1422[[#This Row],[Poverty_Average]]</f>
        <v>0.27975</v>
      </c>
      <c r="H100" s="127">
        <f>Table1422[[#This Row],[Full Time Employment_Average]]</f>
        <v>0.42133333333333334</v>
      </c>
      <c r="I100">
        <f>'Update Information Here'!AL100</f>
        <v>0</v>
      </c>
      <c r="J100">
        <f t="shared" si="1"/>
        <v>0</v>
      </c>
      <c r="K100" s="131">
        <f>Table25[[#This Row],[Annual Fees]]/Table25[[#This Row],[IQ1_Average]]</f>
        <v>0</v>
      </c>
      <c r="L100" s="131">
        <f>Table25[[#This Row],[Annual Fees]]/Table25[[#This Row],[IQ2_Average]]</f>
        <v>0</v>
      </c>
      <c r="M100" s="131">
        <f>Table25[[#This Row],[Annual Fees]]/Table25[[#This Row],[IQ3_Average]]</f>
        <v>0</v>
      </c>
      <c r="N100" s="133">
        <f>AVERAGE(Table25[[#This Row],[RI_IQ1]:[RI_IQ3]])</f>
        <v>0</v>
      </c>
      <c r="O100">
        <f>IF(Table25[[#This Row],[SNAP_Average]]&gt;20%,1, IF(Table25[[#This Row],[SNAP_Average]]&lt;11%, 3, 2))</f>
        <v>1</v>
      </c>
      <c r="P100">
        <f>IF(Table25[[#This Row],[Poverty_Average]]&gt;20%,1, IF(Table25[[#This Row],[Poverty_Average]]&lt;10%, 3, 2))</f>
        <v>1</v>
      </c>
      <c r="Q100">
        <f>IF(Table25[[#This Row],[Full Time Employment_Average]]&lt;30%,1, IF(Table25[[#This Row],[Full Time Employment_Average]]&gt;50%, 3, 2))</f>
        <v>2</v>
      </c>
      <c r="R100" s="135">
        <f>AVERAGE(Table25[[#This Row],[FCI_SNAP]:[FCI_FullTimeEmployment]])</f>
        <v>1.3333333333333333</v>
      </c>
      <c r="S10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0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Row],[IQ2_Average]])*(3*0.02)/12,IF(D149&lt;=1.5,"NA")))</f>
        <v>0</v>
      </c>
      <c r="U10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117.64423492162194</v>
      </c>
    </row>
    <row r="101" spans="1:21" x14ac:dyDescent="0.25">
      <c r="A101" t="str">
        <f>Table1422[[#This Row],[Community]]</f>
        <v xml:space="preserve">Fishhook  </v>
      </c>
      <c r="C101" s="126">
        <f>Table1422[[#This Row],[IQ1_Average]]</f>
        <v>46033</v>
      </c>
      <c r="D101" s="126">
        <f>Table1422[[#This Row],[IQ2_Average]]</f>
        <v>78044</v>
      </c>
      <c r="E101" s="126">
        <f>Table1422[[#This Row],[IQ3_Average]]</f>
        <v>113697</v>
      </c>
      <c r="F101" s="128">
        <f>Table1422[[#This Row],[SNAP_Average]]</f>
        <v>2.5333333333333336E-2</v>
      </c>
      <c r="G101" s="127">
        <f>Table1422[[#This Row],[Poverty_Average]]</f>
        <v>3.1333333333333331E-2</v>
      </c>
      <c r="H101" s="127">
        <f>Table1422[[#This Row],[Full Time Employment_Average]]</f>
        <v>0.39566666666666667</v>
      </c>
      <c r="I101">
        <f>'Update Information Here'!AL101</f>
        <v>0</v>
      </c>
      <c r="J101">
        <f t="shared" si="1"/>
        <v>0</v>
      </c>
      <c r="K101" s="131">
        <f>Table25[[#This Row],[Annual Fees]]/Table25[[#This Row],[IQ1_Average]]</f>
        <v>0</v>
      </c>
      <c r="L101" s="131">
        <f>Table25[[#This Row],[Annual Fees]]/Table25[[#This Row],[IQ2_Average]]</f>
        <v>0</v>
      </c>
      <c r="M101" s="131">
        <f>Table25[[#This Row],[Annual Fees]]/Table25[[#This Row],[IQ3_Average]]</f>
        <v>0</v>
      </c>
      <c r="N101" s="133">
        <f>AVERAGE(Table25[[#This Row],[RI_IQ1]:[RI_IQ3]])</f>
        <v>0</v>
      </c>
      <c r="O101">
        <f>IF(Table25[[#This Row],[SNAP_Average]]&gt;20%,1, IF(Table25[[#This Row],[SNAP_Average]]&lt;11%, 3, 2))</f>
        <v>3</v>
      </c>
      <c r="P101">
        <f>IF(Table25[[#This Row],[Poverty_Average]]&gt;20%,1, IF(Table25[[#This Row],[Poverty_Average]]&lt;10%, 3, 2))</f>
        <v>3</v>
      </c>
      <c r="Q101">
        <f>IF(Table25[[#This Row],[Full Time Employment_Average]]&lt;30%,1, IF(Table25[[#This Row],[Full Time Employment_Average]]&gt;50%, 3, 2))</f>
        <v>2</v>
      </c>
      <c r="R101" s="135">
        <f>AVERAGE(Table25[[#This Row],[FCI_SNAP]:[FCI_FullTimeEmployment]])</f>
        <v>2.6666666666666665</v>
      </c>
      <c r="S10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0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Row],[IQ2_Average]])*(3*0.02)/12,IF(D150&lt;=1.5,"NA")))</f>
        <v>288.46949718198465</v>
      </c>
      <c r="U10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461.55119549117529</v>
      </c>
    </row>
    <row r="102" spans="1:21" x14ac:dyDescent="0.25">
      <c r="A102" t="str">
        <f>Table1422[[#This Row],[Community]]</f>
        <v xml:space="preserve">Flat  </v>
      </c>
      <c r="C102" s="126">
        <f>Table1422[[#This Row],[IQ1_Average]]</f>
        <v>42863.5</v>
      </c>
      <c r="D102" s="126">
        <f>Table1422[[#This Row],[IQ2_Average]]</f>
        <v>75963.5</v>
      </c>
      <c r="E102" s="126">
        <f>Table1422[[#This Row],[IQ3_Average]]</f>
        <v>133479</v>
      </c>
      <c r="F102" s="128">
        <f>Table1422[[#This Row],[SNAP_Average]]</f>
        <v>2.35E-2</v>
      </c>
      <c r="G102" s="127">
        <f>Table1422[[#This Row],[Poverty_Average]]</f>
        <v>3.2500000000000001E-2</v>
      </c>
      <c r="H102" s="127">
        <f>Table1422[[#This Row],[Full Time Employment_Average]]</f>
        <v>0.93700000000000006</v>
      </c>
      <c r="I102">
        <f>'Update Information Here'!AL102</f>
        <v>0</v>
      </c>
      <c r="J102">
        <f t="shared" si="1"/>
        <v>0</v>
      </c>
      <c r="K102" s="131">
        <f>Table25[[#This Row],[Annual Fees]]/Table25[[#This Row],[IQ1_Average]]</f>
        <v>0</v>
      </c>
      <c r="L102" s="131">
        <f>Table25[[#This Row],[Annual Fees]]/Table25[[#This Row],[IQ2_Average]]</f>
        <v>0</v>
      </c>
      <c r="M102" s="131">
        <f>Table25[[#This Row],[Annual Fees]]/Table25[[#This Row],[IQ3_Average]]</f>
        <v>0</v>
      </c>
      <c r="N102" s="133">
        <f>AVERAGE(Table25[[#This Row],[RI_IQ1]:[RI_IQ3]])</f>
        <v>0</v>
      </c>
      <c r="O102">
        <f>IF(Table25[[#This Row],[SNAP_Average]]&gt;20%,1, IF(Table25[[#This Row],[SNAP_Average]]&lt;11%, 3, 2))</f>
        <v>3</v>
      </c>
      <c r="P102">
        <f>IF(Table25[[#This Row],[Poverty_Average]]&gt;20%,1, IF(Table25[[#This Row],[Poverty_Average]]&lt;10%, 3, 2))</f>
        <v>3</v>
      </c>
      <c r="Q102">
        <f>IF(Table25[[#This Row],[Full Time Employment_Average]]&lt;30%,1, IF(Table25[[#This Row],[Full Time Employment_Average]]&gt;50%, 3, 2))</f>
        <v>3</v>
      </c>
      <c r="R102" s="135">
        <f>AVERAGE(Table25[[#This Row],[FCI_SNAP]:[FCI_FullTimeEmployment]])</f>
        <v>3</v>
      </c>
      <c r="S10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0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Row],[IQ2_Average]])*(3*0.02)/12,IF(D151&lt;=1.5,"NA")))</f>
        <v>284.18194449866564</v>
      </c>
      <c r="U10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454.69111119786493</v>
      </c>
    </row>
    <row r="103" spans="1:21" x14ac:dyDescent="0.25">
      <c r="A103" t="str">
        <f>Table1422[[#This Row],[Community]]</f>
        <v xml:space="preserve">Fort Greely  </v>
      </c>
      <c r="C103" s="126">
        <f>Table1422[[#This Row],[IQ1_Average]]</f>
        <v>26699</v>
      </c>
      <c r="D103" s="126">
        <f>Table1422[[#This Row],[IQ2_Average]]</f>
        <v>33796.333333333336</v>
      </c>
      <c r="E103" s="126">
        <f>Table1422[[#This Row],[IQ3_Average]]</f>
        <v>46675</v>
      </c>
      <c r="F103" s="128">
        <f>Table1422[[#This Row],[SNAP_Average]]</f>
        <v>0.11533333333333334</v>
      </c>
      <c r="G103" s="127">
        <f>Table1422[[#This Row],[Poverty_Average]]</f>
        <v>6.4000000000000001E-2</v>
      </c>
      <c r="H103" s="127">
        <f>Table1422[[#This Row],[Full Time Employment_Average]]</f>
        <v>0.7054999999999999</v>
      </c>
      <c r="I103">
        <f>'Update Information Here'!AL103</f>
        <v>0</v>
      </c>
      <c r="J103">
        <f t="shared" si="1"/>
        <v>0</v>
      </c>
      <c r="K103" s="131">
        <f>Table25[[#This Row],[Annual Fees]]/Table25[[#This Row],[IQ1_Average]]</f>
        <v>0</v>
      </c>
      <c r="L103" s="131">
        <f>Table25[[#This Row],[Annual Fees]]/Table25[[#This Row],[IQ2_Average]]</f>
        <v>0</v>
      </c>
      <c r="M103" s="131">
        <f>Table25[[#This Row],[Annual Fees]]/Table25[[#This Row],[IQ3_Average]]</f>
        <v>0</v>
      </c>
      <c r="N103" s="133">
        <f>AVERAGE(Table25[[#This Row],[RI_IQ1]:[RI_IQ3]])</f>
        <v>0</v>
      </c>
      <c r="O103">
        <f>IF(Table25[[#This Row],[SNAP_Average]]&gt;20%,1, IF(Table25[[#This Row],[SNAP_Average]]&lt;11%, 3, 2))</f>
        <v>2</v>
      </c>
      <c r="P103">
        <f>IF(Table25[[#This Row],[Poverty_Average]]&gt;20%,1, IF(Table25[[#This Row],[Poverty_Average]]&lt;10%, 3, 2))</f>
        <v>3</v>
      </c>
      <c r="Q103">
        <f>IF(Table25[[#This Row],[Full Time Employment_Average]]&lt;30%,1, IF(Table25[[#This Row],[Full Time Employment_Average]]&gt;50%, 3, 2))</f>
        <v>3</v>
      </c>
      <c r="R103" s="135">
        <f>AVERAGE(Table25[[#This Row],[FCI_SNAP]:[FCI_FullTimeEmployment]])</f>
        <v>2.6666666666666665</v>
      </c>
      <c r="S10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0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Row],[IQ2_Average]])*(3*0.02)/12,IF(D152&lt;=1.5,"NA")))</f>
        <v>141.29348329803216</v>
      </c>
      <c r="U10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226.0695732768514</v>
      </c>
    </row>
    <row r="104" spans="1:21" x14ac:dyDescent="0.25">
      <c r="A104" t="str">
        <f>Table1422[[#This Row],[Community]]</f>
        <v xml:space="preserve">Fort Yukon </v>
      </c>
      <c r="C104" s="126">
        <f>Table1422[[#This Row],[IQ1_Average]]</f>
        <v>16523</v>
      </c>
      <c r="D104" s="126">
        <f>Table1422[[#This Row],[IQ2_Average]]</f>
        <v>28361.333333333332</v>
      </c>
      <c r="E104" s="126">
        <f>Table1422[[#This Row],[IQ3_Average]]</f>
        <v>47085</v>
      </c>
      <c r="F104" s="128">
        <f>Table1422[[#This Row],[SNAP_Average]]</f>
        <v>0.19224999999999998</v>
      </c>
      <c r="G104" s="127">
        <f>Table1422[[#This Row],[Poverty_Average]]</f>
        <v>0.11749999999999999</v>
      </c>
      <c r="H104" s="127">
        <f>Table1422[[#This Row],[Full Time Employment_Average]]</f>
        <v>0.49524999999999997</v>
      </c>
      <c r="I104">
        <f>'Update Information Here'!AL104</f>
        <v>135.93</v>
      </c>
      <c r="J104">
        <f t="shared" si="1"/>
        <v>1631.16</v>
      </c>
      <c r="K104" s="131">
        <f>Table25[[#This Row],[Annual Fees]]/Table25[[#This Row],[IQ1_Average]]</f>
        <v>9.8720571324819956E-2</v>
      </c>
      <c r="L104" s="131">
        <f>Table25[[#This Row],[Annual Fees]]/Table25[[#This Row],[IQ2_Average]]</f>
        <v>5.7513516054722394E-2</v>
      </c>
      <c r="M104" s="131">
        <f>Table25[[#This Row],[Annual Fees]]/Table25[[#This Row],[IQ3_Average]]</f>
        <v>3.4642879898056707E-2</v>
      </c>
      <c r="N104" s="133">
        <f>AVERAGE(Table25[[#This Row],[RI_IQ1]:[RI_IQ3]])</f>
        <v>6.3625655759199692E-2</v>
      </c>
      <c r="O104">
        <f>IF(Table25[[#This Row],[SNAP_Average]]&gt;20%,1, IF(Table25[[#This Row],[SNAP_Average]]&lt;11%, 3, 2))</f>
        <v>2</v>
      </c>
      <c r="P104">
        <f>IF(Table25[[#This Row],[Poverty_Average]]&gt;20%,1, IF(Table25[[#This Row],[Poverty_Average]]&lt;10%, 3, 2))</f>
        <v>2</v>
      </c>
      <c r="Q104">
        <f>IF(Table25[[#This Row],[Full Time Employment_Average]]&lt;30%,1, IF(Table25[[#This Row],[Full Time Employment_Average]]&gt;50%, 3, 2))</f>
        <v>2</v>
      </c>
      <c r="R104" s="135">
        <f>AVERAGE(Table25[[#This Row],[FCI_SNAP]:[FCI_FullTimeEmployment]])</f>
        <v>2</v>
      </c>
      <c r="S10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0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Row],[IQ2_Average]])*(3*0.02)/12,IF(D153&lt;=1.5,"NA")))</f>
        <v>42.728046847783027</v>
      </c>
      <c r="U10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106.82011711945761</v>
      </c>
    </row>
    <row r="105" spans="1:21" x14ac:dyDescent="0.25">
      <c r="A105" t="str">
        <f>Table1422[[#This Row],[Community]]</f>
        <v xml:space="preserve">Four Mile Road  </v>
      </c>
      <c r="C105" s="126">
        <f>Table1422[[#This Row],[IQ1_Average]]</f>
        <v>10800</v>
      </c>
      <c r="D105" s="126">
        <f>Table1422[[#This Row],[IQ2_Average]]</f>
        <v>21000</v>
      </c>
      <c r="E105" s="126">
        <f>Table1422[[#This Row],[IQ3_Average]]</f>
        <v>44313</v>
      </c>
      <c r="F105" s="128">
        <f>Table1422[[#This Row],[SNAP_Average]]</f>
        <v>0.10949999999999999</v>
      </c>
      <c r="G105" s="127">
        <f>Table1422[[#This Row],[Poverty_Average]]</f>
        <v>6.6500000000000004E-2</v>
      </c>
      <c r="H105" s="127">
        <f>Table1422[[#This Row],[Full Time Employment_Average]]</f>
        <v>0.75</v>
      </c>
      <c r="I105">
        <f>'Update Information Here'!AL105</f>
        <v>0</v>
      </c>
      <c r="J105">
        <f t="shared" si="1"/>
        <v>0</v>
      </c>
      <c r="K105" s="131">
        <f>Table25[[#This Row],[Annual Fees]]/Table25[[#This Row],[IQ1_Average]]</f>
        <v>0</v>
      </c>
      <c r="L105" s="131">
        <f>Table25[[#This Row],[Annual Fees]]/Table25[[#This Row],[IQ2_Average]]</f>
        <v>0</v>
      </c>
      <c r="M105" s="131">
        <f>Table25[[#This Row],[Annual Fees]]/Table25[[#This Row],[IQ3_Average]]</f>
        <v>0</v>
      </c>
      <c r="N105" s="133">
        <f>AVERAGE(Table25[[#This Row],[RI_IQ1]:[RI_IQ3]])</f>
        <v>0</v>
      </c>
      <c r="O105">
        <f>IF(Table25[[#This Row],[SNAP_Average]]&gt;20%,1, IF(Table25[[#This Row],[SNAP_Average]]&lt;11%, 3, 2))</f>
        <v>3</v>
      </c>
      <c r="P105">
        <f>IF(Table25[[#This Row],[Poverty_Average]]&gt;20%,1, IF(Table25[[#This Row],[Poverty_Average]]&lt;10%, 3, 2))</f>
        <v>3</v>
      </c>
      <c r="Q105">
        <f>IF(Table25[[#This Row],[Full Time Employment_Average]]&lt;30%,1, IF(Table25[[#This Row],[Full Time Employment_Average]]&gt;50%, 3, 2))</f>
        <v>3</v>
      </c>
      <c r="R105" s="135">
        <f>AVERAGE(Table25[[#This Row],[FCI_SNAP]:[FCI_FullTimeEmployment]])</f>
        <v>3</v>
      </c>
      <c r="S10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0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Row],[IQ2_Average]])*(3*0.02)/12,IF(D154&lt;=1.5,"NA")))</f>
        <v>76.791524135100687</v>
      </c>
      <c r="U10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122.86643861616106</v>
      </c>
    </row>
    <row r="106" spans="1:21" x14ac:dyDescent="0.25">
      <c r="A106" t="str">
        <f>Table1422[[#This Row],[Community]]</f>
        <v xml:space="preserve">Fox  </v>
      </c>
      <c r="C106" s="126">
        <f>Table1422[[#This Row],[IQ1_Average]]</f>
        <v>35566.5</v>
      </c>
      <c r="D106" s="126">
        <f>Table1422[[#This Row],[IQ2_Average]]</f>
        <v>50198.5</v>
      </c>
      <c r="E106" s="126">
        <f>Table1422[[#This Row],[IQ3_Average]]</f>
        <v>73159.5</v>
      </c>
      <c r="F106" s="128">
        <f>Table1422[[#This Row],[SNAP_Average]]</f>
        <v>3.3999999999999996E-2</v>
      </c>
      <c r="G106" s="127">
        <f>Table1422[[#This Row],[Poverty_Average]]</f>
        <v>4.933333333333334E-2</v>
      </c>
      <c r="H106" s="127">
        <f>Table1422[[#This Row],[Full Time Employment_Average]]</f>
        <v>0.59200000000000008</v>
      </c>
      <c r="I106">
        <f>'Update Information Here'!AL106</f>
        <v>0</v>
      </c>
      <c r="J106">
        <f t="shared" si="1"/>
        <v>0</v>
      </c>
      <c r="K106" s="131">
        <f>Table25[[#This Row],[Annual Fees]]/Table25[[#This Row],[IQ1_Average]]</f>
        <v>0</v>
      </c>
      <c r="L106" s="131">
        <f>Table25[[#This Row],[Annual Fees]]/Table25[[#This Row],[IQ2_Average]]</f>
        <v>0</v>
      </c>
      <c r="M106" s="131">
        <f>Table25[[#This Row],[Annual Fees]]/Table25[[#This Row],[IQ3_Average]]</f>
        <v>0</v>
      </c>
      <c r="N106" s="133">
        <f>AVERAGE(Table25[[#This Row],[RI_IQ1]:[RI_IQ3]])</f>
        <v>0</v>
      </c>
      <c r="O106">
        <f>IF(Table25[[#This Row],[SNAP_Average]]&gt;20%,1, IF(Table25[[#This Row],[SNAP_Average]]&lt;11%, 3, 2))</f>
        <v>3</v>
      </c>
      <c r="P106">
        <f>IF(Table25[[#This Row],[Poverty_Average]]&gt;20%,1, IF(Table25[[#This Row],[Poverty_Average]]&lt;10%, 3, 2))</f>
        <v>3</v>
      </c>
      <c r="Q106">
        <f>IF(Table25[[#This Row],[Full Time Employment_Average]]&lt;30%,1, IF(Table25[[#This Row],[Full Time Employment_Average]]&gt;50%, 3, 2))</f>
        <v>3</v>
      </c>
      <c r="R106" s="135">
        <f>AVERAGE(Table25[[#This Row],[FCI_SNAP]:[FCI_FullTimeEmployment]])</f>
        <v>3</v>
      </c>
      <c r="S10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0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Row],[IQ2_Average]])*(3*0.02)/12,IF(D155&lt;=1.5,"NA")))</f>
        <v>202.57341411596232</v>
      </c>
      <c r="U10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324.11746258553961</v>
      </c>
    </row>
    <row r="107" spans="1:21" x14ac:dyDescent="0.25">
      <c r="A107" t="str">
        <f>Table1422[[#This Row],[Community]]</f>
        <v xml:space="preserve">Fox River  </v>
      </c>
      <c r="C107" s="126">
        <f>Table1422[[#This Row],[IQ1_Average]]</f>
        <v>28231.75</v>
      </c>
      <c r="D107" s="126">
        <f>Table1422[[#This Row],[IQ2_Average]]</f>
        <v>44732.75</v>
      </c>
      <c r="E107" s="126">
        <f>Table1422[[#This Row],[IQ3_Average]]</f>
        <v>64102.25</v>
      </c>
      <c r="F107" s="128">
        <f>Table1422[[#This Row],[SNAP_Average]]</f>
        <v>6.9000000000000006E-2</v>
      </c>
      <c r="G107" s="127">
        <f>Table1422[[#This Row],[Poverty_Average]]</f>
        <v>0.12775</v>
      </c>
      <c r="H107" s="127">
        <f>Table1422[[#This Row],[Full Time Employment_Average]]</f>
        <v>0.36699999999999999</v>
      </c>
      <c r="I107">
        <f>'Update Information Here'!AL107</f>
        <v>0</v>
      </c>
      <c r="J107">
        <f t="shared" si="1"/>
        <v>0</v>
      </c>
      <c r="K107" s="131">
        <f>Table25[[#This Row],[Annual Fees]]/Table25[[#This Row],[IQ1_Average]]</f>
        <v>0</v>
      </c>
      <c r="L107" s="131">
        <f>Table25[[#This Row],[Annual Fees]]/Table25[[#This Row],[IQ2_Average]]</f>
        <v>0</v>
      </c>
      <c r="M107" s="131">
        <f>Table25[[#This Row],[Annual Fees]]/Table25[[#This Row],[IQ3_Average]]</f>
        <v>0</v>
      </c>
      <c r="N107" s="133">
        <f>AVERAGE(Table25[[#This Row],[RI_IQ1]:[RI_IQ3]])</f>
        <v>0</v>
      </c>
      <c r="O107">
        <f>IF(Table25[[#This Row],[SNAP_Average]]&gt;20%,1, IF(Table25[[#This Row],[SNAP_Average]]&lt;11%, 3, 2))</f>
        <v>3</v>
      </c>
      <c r="P107">
        <f>IF(Table25[[#This Row],[Poverty_Average]]&gt;20%,1, IF(Table25[[#This Row],[Poverty_Average]]&lt;10%, 3, 2))</f>
        <v>2</v>
      </c>
      <c r="Q107">
        <f>IF(Table25[[#This Row],[Full Time Employment_Average]]&lt;30%,1, IF(Table25[[#This Row],[Full Time Employment_Average]]&gt;50%, 3, 2))</f>
        <v>2</v>
      </c>
      <c r="R107" s="135">
        <f>AVERAGE(Table25[[#This Row],[FCI_SNAP]:[FCI_FullTimeEmployment]])</f>
        <v>2.3333333333333335</v>
      </c>
      <c r="S10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0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Row],[IQ2_Average]])*(3*0.02)/12,IF(D156&lt;=1.5,"NA")))</f>
        <v>68.142009129318268</v>
      </c>
      <c r="U10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170.35502282329568</v>
      </c>
    </row>
    <row r="108" spans="1:21" x14ac:dyDescent="0.25">
      <c r="A108" t="str">
        <f>Table1422[[#This Row],[Community]]</f>
        <v xml:space="preserve">Fritz Creek  </v>
      </c>
      <c r="C108" s="126">
        <f>Table1422[[#This Row],[IQ1_Average]]</f>
        <v>26070.666666666668</v>
      </c>
      <c r="D108" s="126">
        <f>Table1422[[#This Row],[IQ2_Average]]</f>
        <v>49475.666666666664</v>
      </c>
      <c r="E108" s="126">
        <f>Table1422[[#This Row],[IQ3_Average]]</f>
        <v>76917</v>
      </c>
      <c r="F108" s="128">
        <f>Table1422[[#This Row],[SNAP_Average]]</f>
        <v>6.25E-2</v>
      </c>
      <c r="G108" s="127">
        <f>Table1422[[#This Row],[Poverty_Average]]</f>
        <v>0.12225</v>
      </c>
      <c r="H108" s="127">
        <f>Table1422[[#This Row],[Full Time Employment_Average]]</f>
        <v>0.38300000000000001</v>
      </c>
      <c r="I108">
        <f>'Update Information Here'!AL108</f>
        <v>0</v>
      </c>
      <c r="J108">
        <f t="shared" si="1"/>
        <v>0</v>
      </c>
      <c r="K108" s="131">
        <f>Table25[[#This Row],[Annual Fees]]/Table25[[#This Row],[IQ1_Average]]</f>
        <v>0</v>
      </c>
      <c r="L108" s="131">
        <f>Table25[[#This Row],[Annual Fees]]/Table25[[#This Row],[IQ2_Average]]</f>
        <v>0</v>
      </c>
      <c r="M108" s="131">
        <f>Table25[[#This Row],[Annual Fees]]/Table25[[#This Row],[IQ3_Average]]</f>
        <v>0</v>
      </c>
      <c r="N108" s="133">
        <f>AVERAGE(Table25[[#This Row],[RI_IQ1]:[RI_IQ3]])</f>
        <v>0</v>
      </c>
      <c r="O108">
        <f>IF(Table25[[#This Row],[SNAP_Average]]&gt;20%,1, IF(Table25[[#This Row],[SNAP_Average]]&lt;11%, 3, 2))</f>
        <v>3</v>
      </c>
      <c r="P108">
        <f>IF(Table25[[#This Row],[Poverty_Average]]&gt;20%,1, IF(Table25[[#This Row],[Poverty_Average]]&lt;10%, 3, 2))</f>
        <v>2</v>
      </c>
      <c r="Q108">
        <f>IF(Table25[[#This Row],[Full Time Employment_Average]]&lt;30%,1, IF(Table25[[#This Row],[Full Time Employment_Average]]&gt;50%, 3, 2))</f>
        <v>2</v>
      </c>
      <c r="R108" s="135">
        <f>AVERAGE(Table25[[#This Row],[FCI_SNAP]:[FCI_FullTimeEmployment]])</f>
        <v>2.3333333333333335</v>
      </c>
      <c r="S10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0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Row],[IQ2_Average]])*(3*0.02)/12,IF(D157&lt;=1.5,"NA")))</f>
        <v>69.861411840565708</v>
      </c>
      <c r="U10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174.65352960141431</v>
      </c>
    </row>
    <row r="109" spans="1:21" x14ac:dyDescent="0.25">
      <c r="A109" t="str">
        <f>Table1422[[#This Row],[Community]]</f>
        <v xml:space="preserve">Funny River  </v>
      </c>
      <c r="C109" s="126">
        <f>Table1422[[#This Row],[IQ1_Average]]</f>
        <v>27604.666666666668</v>
      </c>
      <c r="D109" s="126">
        <f>Table1422[[#This Row],[IQ2_Average]]</f>
        <v>50667</v>
      </c>
      <c r="E109" s="126">
        <f>Table1422[[#This Row],[IQ3_Average]]</f>
        <v>75494.666666666672</v>
      </c>
      <c r="F109" s="128">
        <f>Table1422[[#This Row],[SNAP_Average]]</f>
        <v>0.1085</v>
      </c>
      <c r="G109" s="127">
        <f>Table1422[[#This Row],[Poverty_Average]]</f>
        <v>0.14674999999999999</v>
      </c>
      <c r="H109" s="127">
        <f>Table1422[[#This Row],[Full Time Employment_Average]]</f>
        <v>0.58474999999999999</v>
      </c>
      <c r="I109">
        <f>'Update Information Here'!AL109</f>
        <v>0</v>
      </c>
      <c r="J109">
        <f t="shared" si="1"/>
        <v>0</v>
      </c>
      <c r="K109" s="131">
        <f>Table25[[#This Row],[Annual Fees]]/Table25[[#This Row],[IQ1_Average]]</f>
        <v>0</v>
      </c>
      <c r="L109" s="131">
        <f>Table25[[#This Row],[Annual Fees]]/Table25[[#This Row],[IQ2_Average]]</f>
        <v>0</v>
      </c>
      <c r="M109" s="131">
        <f>Table25[[#This Row],[Annual Fees]]/Table25[[#This Row],[IQ3_Average]]</f>
        <v>0</v>
      </c>
      <c r="N109" s="133">
        <f>AVERAGE(Table25[[#This Row],[RI_IQ1]:[RI_IQ3]])</f>
        <v>0</v>
      </c>
      <c r="O109">
        <f>IF(Table25[[#This Row],[SNAP_Average]]&gt;20%,1, IF(Table25[[#This Row],[SNAP_Average]]&lt;11%, 3, 2))</f>
        <v>3</v>
      </c>
      <c r="P109">
        <f>IF(Table25[[#This Row],[Poverty_Average]]&gt;20%,1, IF(Table25[[#This Row],[Poverty_Average]]&lt;10%, 3, 2))</f>
        <v>2</v>
      </c>
      <c r="Q109">
        <f>IF(Table25[[#This Row],[Full Time Employment_Average]]&lt;30%,1, IF(Table25[[#This Row],[Full Time Employment_Average]]&gt;50%, 3, 2))</f>
        <v>3</v>
      </c>
      <c r="R109" s="135">
        <f>AVERAGE(Table25[[#This Row],[FCI_SNAP]:[FCI_FullTimeEmployment]])</f>
        <v>2.6666666666666665</v>
      </c>
      <c r="S10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0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Row],[IQ2_Average]])*(3*0.02)/12,IF(D158&lt;=1.5,"NA")))</f>
        <v>180.61380953407703</v>
      </c>
      <c r="U10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288.98209525452319</v>
      </c>
    </row>
    <row r="110" spans="1:21" x14ac:dyDescent="0.25">
      <c r="A110" t="str">
        <f>Table1422[[#This Row],[Community]]</f>
        <v xml:space="preserve">Gakona  </v>
      </c>
      <c r="C110" s="126">
        <f>Table1422[[#This Row],[IQ1_Average]]</f>
        <v>19299</v>
      </c>
      <c r="D110" s="126">
        <f>Table1422[[#This Row],[IQ2_Average]]</f>
        <v>38389.75</v>
      </c>
      <c r="E110" s="126">
        <f>Table1422[[#This Row],[IQ3_Average]]</f>
        <v>63863.25</v>
      </c>
      <c r="F110" s="128">
        <f>Table1422[[#This Row],[SNAP_Average]]</f>
        <v>0.14324999999999999</v>
      </c>
      <c r="G110" s="127">
        <f>Table1422[[#This Row],[Poverty_Average]]</f>
        <v>0.14849999999999999</v>
      </c>
      <c r="H110" s="127">
        <f>Table1422[[#This Row],[Full Time Employment_Average]]</f>
        <v>0.46224999999999999</v>
      </c>
      <c r="I110">
        <f>'Update Information Here'!AL110</f>
        <v>0</v>
      </c>
      <c r="J110">
        <f t="shared" si="1"/>
        <v>0</v>
      </c>
      <c r="K110" s="131">
        <f>Table25[[#This Row],[Annual Fees]]/Table25[[#This Row],[IQ1_Average]]</f>
        <v>0</v>
      </c>
      <c r="L110" s="131">
        <f>Table25[[#This Row],[Annual Fees]]/Table25[[#This Row],[IQ2_Average]]</f>
        <v>0</v>
      </c>
      <c r="M110" s="131">
        <f>Table25[[#This Row],[Annual Fees]]/Table25[[#This Row],[IQ3_Average]]</f>
        <v>0</v>
      </c>
      <c r="N110" s="133">
        <f>AVERAGE(Table25[[#This Row],[RI_IQ1]:[RI_IQ3]])</f>
        <v>0</v>
      </c>
      <c r="O110">
        <f>IF(Table25[[#This Row],[SNAP_Average]]&gt;20%,1, IF(Table25[[#This Row],[SNAP_Average]]&lt;11%, 3, 2))</f>
        <v>2</v>
      </c>
      <c r="P110">
        <f>IF(Table25[[#This Row],[Poverty_Average]]&gt;20%,1, IF(Table25[[#This Row],[Poverty_Average]]&lt;10%, 3, 2))</f>
        <v>2</v>
      </c>
      <c r="Q110">
        <f>IF(Table25[[#This Row],[Full Time Employment_Average]]&lt;30%,1, IF(Table25[[#This Row],[Full Time Employment_Average]]&gt;50%, 3, 2))</f>
        <v>2</v>
      </c>
      <c r="R110" s="135">
        <f>AVERAGE(Table25[[#This Row],[FCI_SNAP]:[FCI_FullTimeEmployment]])</f>
        <v>2</v>
      </c>
      <c r="S11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1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Row],[IQ2_Average]])*(3*0.02)/12,IF(D159&lt;=1.5,"NA")))</f>
        <v>53.462650933916983</v>
      </c>
      <c r="U11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133.65662733479249</v>
      </c>
    </row>
    <row r="111" spans="1:21" x14ac:dyDescent="0.25">
      <c r="A111" t="str">
        <f>Table1422[[#This Row],[Community]]</f>
        <v xml:space="preserve">Galena </v>
      </c>
      <c r="C111" s="126">
        <f>Table1422[[#This Row],[IQ1_Average]]</f>
        <v>19819.5</v>
      </c>
      <c r="D111" s="126">
        <f>Table1422[[#This Row],[IQ2_Average]]</f>
        <v>42708.25</v>
      </c>
      <c r="E111" s="126">
        <f>Table1422[[#This Row],[IQ3_Average]]</f>
        <v>70229.25</v>
      </c>
      <c r="F111" s="128">
        <f>Table1422[[#This Row],[SNAP_Average]]</f>
        <v>0.28899999999999998</v>
      </c>
      <c r="G111" s="127">
        <f>Table1422[[#This Row],[Poverty_Average]]</f>
        <v>0.21274999999999999</v>
      </c>
      <c r="H111" s="127">
        <f>Table1422[[#This Row],[Full Time Employment_Average]]</f>
        <v>0.39074999999999999</v>
      </c>
      <c r="I111">
        <f>'Update Information Here'!AL111</f>
        <v>0</v>
      </c>
      <c r="J111">
        <f t="shared" si="1"/>
        <v>0</v>
      </c>
      <c r="K111" s="131">
        <f>Table25[[#This Row],[Annual Fees]]/Table25[[#This Row],[IQ1_Average]]</f>
        <v>0</v>
      </c>
      <c r="L111" s="131">
        <f>Table25[[#This Row],[Annual Fees]]/Table25[[#This Row],[IQ2_Average]]</f>
        <v>0</v>
      </c>
      <c r="M111" s="131">
        <f>Table25[[#This Row],[Annual Fees]]/Table25[[#This Row],[IQ3_Average]]</f>
        <v>0</v>
      </c>
      <c r="N111" s="133">
        <f>AVERAGE(Table25[[#This Row],[RI_IQ1]:[RI_IQ3]])</f>
        <v>0</v>
      </c>
      <c r="O111">
        <f>IF(Table25[[#This Row],[SNAP_Average]]&gt;20%,1, IF(Table25[[#This Row],[SNAP_Average]]&lt;11%, 3, 2))</f>
        <v>1</v>
      </c>
      <c r="P111">
        <f>IF(Table25[[#This Row],[Poverty_Average]]&gt;20%,1, IF(Table25[[#This Row],[Poverty_Average]]&lt;10%, 3, 2))</f>
        <v>1</v>
      </c>
      <c r="Q111">
        <f>IF(Table25[[#This Row],[Full Time Employment_Average]]&lt;30%,1, IF(Table25[[#This Row],[Full Time Employment_Average]]&gt;50%, 3, 2))</f>
        <v>2</v>
      </c>
      <c r="R111" s="135">
        <f>AVERAGE(Table25[[#This Row],[FCI_SNAP]:[FCI_FullTimeEmployment]])</f>
        <v>1.3333333333333333</v>
      </c>
      <c r="S11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11"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Row],[IQ2_Average]])*(3*0.02)/12,IF(D160&lt;=1.5,"NA")))</f>
        <v>0</v>
      </c>
      <c r="U11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56.747814046039316</v>
      </c>
    </row>
    <row r="112" spans="1:21" x14ac:dyDescent="0.25">
      <c r="A112" t="str">
        <f>Table1422[[#This Row],[Community]]</f>
        <v xml:space="preserve">Gambell </v>
      </c>
      <c r="C112" s="126">
        <f>Table1422[[#This Row],[IQ1_Average]]</f>
        <v>19522.666666666668</v>
      </c>
      <c r="D112" s="126">
        <f>Table1422[[#This Row],[IQ2_Average]]</f>
        <v>37879.666666666664</v>
      </c>
      <c r="E112" s="126">
        <f>Table1422[[#This Row],[IQ3_Average]]</f>
        <v>58283.333333333336</v>
      </c>
      <c r="F112" s="128">
        <f>Table1422[[#This Row],[SNAP_Average]]</f>
        <v>0.36799999999999999</v>
      </c>
      <c r="G112" s="127">
        <f>Table1422[[#This Row],[Poverty_Average]]</f>
        <v>0.22949999999999998</v>
      </c>
      <c r="H112" s="127">
        <f>Table1422[[#This Row],[Full Time Employment_Average]]</f>
        <v>0.36974999999999997</v>
      </c>
      <c r="I112">
        <f>'Update Information Here'!AL112</f>
        <v>106</v>
      </c>
      <c r="J112">
        <f t="shared" si="1"/>
        <v>1272</v>
      </c>
      <c r="K112" s="131">
        <f>Table25[[#This Row],[Annual Fees]]/Table25[[#This Row],[IQ1_Average]]</f>
        <v>6.5155033465373574E-2</v>
      </c>
      <c r="L112" s="131">
        <f>Table25[[#This Row],[Annual Fees]]/Table25[[#This Row],[IQ2_Average]]</f>
        <v>3.3580020943514109E-2</v>
      </c>
      <c r="M112" s="131">
        <f>Table25[[#This Row],[Annual Fees]]/Table25[[#This Row],[IQ3_Average]]</f>
        <v>2.1824420932227622E-2</v>
      </c>
      <c r="N112" s="133">
        <f>AVERAGE(Table25[[#This Row],[RI_IQ1]:[RI_IQ3]])</f>
        <v>4.0186491780371772E-2</v>
      </c>
      <c r="O112">
        <f>IF(Table25[[#This Row],[SNAP_Average]]&gt;20%,1, IF(Table25[[#This Row],[SNAP_Average]]&lt;11%, 3, 2))</f>
        <v>1</v>
      </c>
      <c r="P112">
        <f>IF(Table25[[#This Row],[Poverty_Average]]&gt;20%,1, IF(Table25[[#This Row],[Poverty_Average]]&lt;10%, 3, 2))</f>
        <v>1</v>
      </c>
      <c r="Q112">
        <f>IF(Table25[[#This Row],[Full Time Employment_Average]]&lt;30%,1, IF(Table25[[#This Row],[Full Time Employment_Average]]&gt;50%, 3, 2))</f>
        <v>2</v>
      </c>
      <c r="R112" s="135">
        <f>AVERAGE(Table25[[#This Row],[FCI_SNAP]:[FCI_FullTimeEmployment]])</f>
        <v>1.3333333333333333</v>
      </c>
      <c r="S11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12"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Row],[IQ2_Average]])*(3*0.02)/12,IF(D161&lt;=1.5,"NA")))</f>
        <v>0</v>
      </c>
      <c r="U11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52.754045105163136</v>
      </c>
    </row>
    <row r="113" spans="1:21" x14ac:dyDescent="0.25">
      <c r="A113" t="str">
        <f>Table1422[[#This Row],[Community]]</f>
        <v xml:space="preserve">Game Creek  </v>
      </c>
      <c r="C113" s="126">
        <f>Table1422[[#This Row],[IQ1_Average]]</f>
        <v>29332.5</v>
      </c>
      <c r="D113" s="126">
        <f>Table1422[[#This Row],[IQ2_Average]]</f>
        <v>49490</v>
      </c>
      <c r="E113" s="126">
        <f>Table1422[[#This Row],[IQ3_Average]]</f>
        <v>77078</v>
      </c>
      <c r="F113" s="128">
        <f>Table1422[[#This Row],[SNAP_Average]]</f>
        <v>0.36849999999999999</v>
      </c>
      <c r="G113" s="127">
        <f>Table1422[[#This Row],[Poverty_Average]]</f>
        <v>0.24099999999999999</v>
      </c>
      <c r="H113" s="127">
        <f>Table1422[[#This Row],[Full Time Employment_Average]]</f>
        <v>0.78499999999999992</v>
      </c>
      <c r="I113">
        <f>'Update Information Here'!AL113</f>
        <v>0</v>
      </c>
      <c r="J113">
        <f t="shared" si="1"/>
        <v>0</v>
      </c>
      <c r="K113" s="131">
        <f>Table25[[#This Row],[Annual Fees]]/Table25[[#This Row],[IQ1_Average]]</f>
        <v>0</v>
      </c>
      <c r="L113" s="131">
        <f>Table25[[#This Row],[Annual Fees]]/Table25[[#This Row],[IQ2_Average]]</f>
        <v>0</v>
      </c>
      <c r="M113" s="131">
        <f>Table25[[#This Row],[Annual Fees]]/Table25[[#This Row],[IQ3_Average]]</f>
        <v>0</v>
      </c>
      <c r="N113" s="133">
        <f>AVERAGE(Table25[[#This Row],[RI_IQ1]:[RI_IQ3]])</f>
        <v>0</v>
      </c>
      <c r="O113">
        <f>IF(Table25[[#This Row],[SNAP_Average]]&gt;20%,1, IF(Table25[[#This Row],[SNAP_Average]]&lt;11%, 3, 2))</f>
        <v>1</v>
      </c>
      <c r="P113">
        <f>IF(Table25[[#This Row],[Poverty_Average]]&gt;20%,1, IF(Table25[[#This Row],[Poverty_Average]]&lt;10%, 3, 2))</f>
        <v>1</v>
      </c>
      <c r="Q113">
        <f>IF(Table25[[#This Row],[Full Time Employment_Average]]&lt;30%,1, IF(Table25[[#This Row],[Full Time Employment_Average]]&gt;50%, 3, 2))</f>
        <v>3</v>
      </c>
      <c r="R113" s="135">
        <f>AVERAGE(Table25[[#This Row],[FCI_SNAP]:[FCI_FullTimeEmployment]])</f>
        <v>1.6666666666666667</v>
      </c>
      <c r="S11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1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Row],[IQ2_Average]])*(3*0.02)/12,IF(D162&lt;=1.5,"NA")))</f>
        <v>74.325293038653228</v>
      </c>
      <c r="U11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185.81323259663313</v>
      </c>
    </row>
    <row r="114" spans="1:21" x14ac:dyDescent="0.25">
      <c r="A114" t="str">
        <f>Table1422[[#This Row],[Community]]</f>
        <v xml:space="preserve">Gateway  </v>
      </c>
      <c r="C114" s="126">
        <f>Table1422[[#This Row],[IQ1_Average]]</f>
        <v>45814</v>
      </c>
      <c r="D114" s="126">
        <f>Table1422[[#This Row],[IQ2_Average]]</f>
        <v>80770</v>
      </c>
      <c r="E114" s="126">
        <f>Table1422[[#This Row],[IQ3_Average]]</f>
        <v>116276.5</v>
      </c>
      <c r="F114" s="128">
        <f>Table1422[[#This Row],[SNAP_Average]]</f>
        <v>7.3666666666666672E-2</v>
      </c>
      <c r="G114" s="127">
        <f>Table1422[[#This Row],[Poverty_Average]]</f>
        <v>5.6000000000000001E-2</v>
      </c>
      <c r="H114" s="127">
        <f>Table1422[[#This Row],[Full Time Employment_Average]]</f>
        <v>0.60375000000000001</v>
      </c>
      <c r="I114">
        <f>'Update Information Here'!AL114</f>
        <v>0</v>
      </c>
      <c r="J114">
        <f t="shared" si="1"/>
        <v>0</v>
      </c>
      <c r="K114" s="131">
        <f>Table25[[#This Row],[Annual Fees]]/Table25[[#This Row],[IQ1_Average]]</f>
        <v>0</v>
      </c>
      <c r="L114" s="131">
        <f>Table25[[#This Row],[Annual Fees]]/Table25[[#This Row],[IQ2_Average]]</f>
        <v>0</v>
      </c>
      <c r="M114" s="131">
        <f>Table25[[#This Row],[Annual Fees]]/Table25[[#This Row],[IQ3_Average]]</f>
        <v>0</v>
      </c>
      <c r="N114" s="133">
        <f>AVERAGE(Table25[[#This Row],[RI_IQ1]:[RI_IQ3]])</f>
        <v>0</v>
      </c>
      <c r="O114">
        <f>IF(Table25[[#This Row],[SNAP_Average]]&gt;20%,1, IF(Table25[[#This Row],[SNAP_Average]]&lt;11%, 3, 2))</f>
        <v>3</v>
      </c>
      <c r="P114">
        <f>IF(Table25[[#This Row],[Poverty_Average]]&gt;20%,1, IF(Table25[[#This Row],[Poverty_Average]]&lt;10%, 3, 2))</f>
        <v>3</v>
      </c>
      <c r="Q114">
        <f>IF(Table25[[#This Row],[Full Time Employment_Average]]&lt;30%,1, IF(Table25[[#This Row],[Full Time Employment_Average]]&gt;50%, 3, 2))</f>
        <v>3</v>
      </c>
      <c r="R114" s="135">
        <f>AVERAGE(Table25[[#This Row],[FCI_SNAP]:[FCI_FullTimeEmployment]])</f>
        <v>3</v>
      </c>
      <c r="S11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1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Row],[IQ2_Average]])*(3*0.02)/12,IF(D163&lt;=1.5,"NA")))</f>
        <v>291.99867423889174</v>
      </c>
      <c r="U11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467.19787878222678</v>
      </c>
    </row>
    <row r="115" spans="1:21" x14ac:dyDescent="0.25">
      <c r="A115" t="str">
        <f>Table1422[[#This Row],[Community]]</f>
        <v xml:space="preserve">Glacier View  </v>
      </c>
      <c r="C115" s="126">
        <f>Table1422[[#This Row],[IQ1_Average]]</f>
        <v>28653.666666666668</v>
      </c>
      <c r="D115" s="126">
        <f>Table1422[[#This Row],[IQ2_Average]]</f>
        <v>51627</v>
      </c>
      <c r="E115" s="126">
        <f>Table1422[[#This Row],[IQ3_Average]]</f>
        <v>74406.666666666672</v>
      </c>
      <c r="F115" s="128">
        <f>Table1422[[#This Row],[SNAP_Average]]</f>
        <v>7.4750000000000011E-2</v>
      </c>
      <c r="G115" s="127">
        <f>Table1422[[#This Row],[Poverty_Average]]</f>
        <v>6.8749999999999992E-2</v>
      </c>
      <c r="H115" s="127">
        <f>Table1422[[#This Row],[Full Time Employment_Average]]</f>
        <v>0.307</v>
      </c>
      <c r="I115">
        <f>'Update Information Here'!AL115</f>
        <v>0</v>
      </c>
      <c r="J115">
        <f t="shared" si="1"/>
        <v>0</v>
      </c>
      <c r="K115" s="131">
        <f>Table25[[#This Row],[Annual Fees]]/Table25[[#This Row],[IQ1_Average]]</f>
        <v>0</v>
      </c>
      <c r="L115" s="131">
        <f>Table25[[#This Row],[Annual Fees]]/Table25[[#This Row],[IQ2_Average]]</f>
        <v>0</v>
      </c>
      <c r="M115" s="131">
        <f>Table25[[#This Row],[Annual Fees]]/Table25[[#This Row],[IQ3_Average]]</f>
        <v>0</v>
      </c>
      <c r="N115" s="133">
        <f>AVERAGE(Table25[[#This Row],[RI_IQ1]:[RI_IQ3]])</f>
        <v>0</v>
      </c>
      <c r="O115">
        <f>IF(Table25[[#This Row],[SNAP_Average]]&gt;20%,1, IF(Table25[[#This Row],[SNAP_Average]]&lt;11%, 3, 2))</f>
        <v>3</v>
      </c>
      <c r="P115">
        <f>IF(Table25[[#This Row],[Poverty_Average]]&gt;20%,1, IF(Table25[[#This Row],[Poverty_Average]]&lt;10%, 3, 2))</f>
        <v>3</v>
      </c>
      <c r="Q115">
        <f>IF(Table25[[#This Row],[Full Time Employment_Average]]&lt;30%,1, IF(Table25[[#This Row],[Full Time Employment_Average]]&gt;50%, 3, 2))</f>
        <v>2</v>
      </c>
      <c r="R115" s="135">
        <f>AVERAGE(Table25[[#This Row],[FCI_SNAP]:[FCI_FullTimeEmployment]])</f>
        <v>2.6666666666666665</v>
      </c>
      <c r="S11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1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Row],[IQ2_Average]])*(3*0.02)/12,IF(D164&lt;=1.5,"NA")))</f>
        <v>184.61380392478941</v>
      </c>
      <c r="U11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295.38208627966299</v>
      </c>
    </row>
    <row r="116" spans="1:21" x14ac:dyDescent="0.25">
      <c r="A116" t="str">
        <f>Table1422[[#This Row],[Community]]</f>
        <v xml:space="preserve">Glennallen  </v>
      </c>
      <c r="C116" s="126">
        <f>Table1422[[#This Row],[IQ1_Average]]</f>
        <v>41662.75</v>
      </c>
      <c r="D116" s="126">
        <f>Table1422[[#This Row],[IQ2_Average]]</f>
        <v>57891.5</v>
      </c>
      <c r="E116" s="126">
        <f>Table1422[[#This Row],[IQ3_Average]]</f>
        <v>97048</v>
      </c>
      <c r="F116" s="128">
        <f>Table1422[[#This Row],[SNAP_Average]]</f>
        <v>4.9250000000000002E-2</v>
      </c>
      <c r="G116" s="127">
        <f>Table1422[[#This Row],[Poverty_Average]]</f>
        <v>2.2250000000000002E-2</v>
      </c>
      <c r="H116" s="127">
        <f>Table1422[[#This Row],[Full Time Employment_Average]]</f>
        <v>0.47600000000000003</v>
      </c>
      <c r="I116">
        <f>'Update Information Here'!AL116</f>
        <v>0</v>
      </c>
      <c r="J116">
        <f t="shared" si="1"/>
        <v>0</v>
      </c>
      <c r="K116" s="131">
        <f>Table25[[#This Row],[Annual Fees]]/Table25[[#This Row],[IQ1_Average]]</f>
        <v>0</v>
      </c>
      <c r="L116" s="131">
        <f>Table25[[#This Row],[Annual Fees]]/Table25[[#This Row],[IQ2_Average]]</f>
        <v>0</v>
      </c>
      <c r="M116" s="131">
        <f>Table25[[#This Row],[Annual Fees]]/Table25[[#This Row],[IQ3_Average]]</f>
        <v>0</v>
      </c>
      <c r="N116" s="133">
        <f>AVERAGE(Table25[[#This Row],[RI_IQ1]:[RI_IQ3]])</f>
        <v>0</v>
      </c>
      <c r="O116">
        <f>IF(Table25[[#This Row],[SNAP_Average]]&gt;20%,1, IF(Table25[[#This Row],[SNAP_Average]]&lt;11%, 3, 2))</f>
        <v>3</v>
      </c>
      <c r="P116">
        <f>IF(Table25[[#This Row],[Poverty_Average]]&gt;20%,1, IF(Table25[[#This Row],[Poverty_Average]]&lt;10%, 3, 2))</f>
        <v>3</v>
      </c>
      <c r="Q116">
        <f>IF(Table25[[#This Row],[Full Time Employment_Average]]&lt;30%,1, IF(Table25[[#This Row],[Full Time Employment_Average]]&gt;50%, 3, 2))</f>
        <v>2</v>
      </c>
      <c r="R116" s="135">
        <f>AVERAGE(Table25[[#This Row],[FCI_SNAP]:[FCI_FullTimeEmployment]])</f>
        <v>2.6666666666666665</v>
      </c>
      <c r="S11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1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Row],[IQ2_Average]])*(3*0.02)/12,IF(D165&lt;=1.5,"NA")))</f>
        <v>242.34138873426517</v>
      </c>
      <c r="U11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387.74622197482421</v>
      </c>
    </row>
    <row r="117" spans="1:21" x14ac:dyDescent="0.25">
      <c r="A117" t="str">
        <f>Table1422[[#This Row],[Community]]</f>
        <v xml:space="preserve">Goldstream  </v>
      </c>
      <c r="C117" s="126">
        <f>Table1422[[#This Row],[IQ1_Average]]</f>
        <v>39750.75</v>
      </c>
      <c r="D117" s="126">
        <f>Table1422[[#This Row],[IQ2_Average]]</f>
        <v>53201.25</v>
      </c>
      <c r="E117" s="126">
        <f>Table1422[[#This Row],[IQ3_Average]]</f>
        <v>77931.25</v>
      </c>
      <c r="F117" s="128">
        <f>Table1422[[#This Row],[SNAP_Average]]</f>
        <v>5.9000000000000004E-2</v>
      </c>
      <c r="G117" s="127">
        <f>Table1422[[#This Row],[Poverty_Average]]</f>
        <v>0.13925000000000001</v>
      </c>
      <c r="H117" s="127">
        <f>Table1422[[#This Row],[Full Time Employment_Average]]</f>
        <v>0.48525000000000001</v>
      </c>
      <c r="I117">
        <f>'Update Information Here'!AL117</f>
        <v>0</v>
      </c>
      <c r="J117">
        <f t="shared" si="1"/>
        <v>0</v>
      </c>
      <c r="K117" s="131">
        <f>Table25[[#This Row],[Annual Fees]]/Table25[[#This Row],[IQ1_Average]]</f>
        <v>0</v>
      </c>
      <c r="L117" s="131">
        <f>Table25[[#This Row],[Annual Fees]]/Table25[[#This Row],[IQ2_Average]]</f>
        <v>0</v>
      </c>
      <c r="M117" s="131">
        <f>Table25[[#This Row],[Annual Fees]]/Table25[[#This Row],[IQ3_Average]]</f>
        <v>0</v>
      </c>
      <c r="N117" s="133">
        <f>AVERAGE(Table25[[#This Row],[RI_IQ1]:[RI_IQ3]])</f>
        <v>0</v>
      </c>
      <c r="O117">
        <f>IF(Table25[[#This Row],[SNAP_Average]]&gt;20%,1, IF(Table25[[#This Row],[SNAP_Average]]&lt;11%, 3, 2))</f>
        <v>3</v>
      </c>
      <c r="P117">
        <f>IF(Table25[[#This Row],[Poverty_Average]]&gt;20%,1, IF(Table25[[#This Row],[Poverty_Average]]&lt;10%, 3, 2))</f>
        <v>2</v>
      </c>
      <c r="Q117">
        <f>IF(Table25[[#This Row],[Full Time Employment_Average]]&lt;30%,1, IF(Table25[[#This Row],[Full Time Employment_Average]]&gt;50%, 3, 2))</f>
        <v>2</v>
      </c>
      <c r="R117" s="135">
        <f>AVERAGE(Table25[[#This Row],[FCI_SNAP]:[FCI_FullTimeEmployment]])</f>
        <v>2.3333333333333335</v>
      </c>
      <c r="S11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1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Row],[IQ2_Average]])*(3*0.02)/12,IF(D166&lt;=1.5,"NA")))</f>
        <v>88.051217656811716</v>
      </c>
      <c r="U11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220.12804414202932</v>
      </c>
    </row>
    <row r="118" spans="1:21" x14ac:dyDescent="0.25">
      <c r="A118" t="str">
        <f>Table1422[[#This Row],[Community]]</f>
        <v xml:space="preserve">Golovin </v>
      </c>
      <c r="C118" s="126">
        <f>Table1422[[#This Row],[IQ1_Average]]</f>
        <v>22359.5</v>
      </c>
      <c r="D118" s="126">
        <f>Table1422[[#This Row],[IQ2_Average]]</f>
        <v>42703.25</v>
      </c>
      <c r="E118" s="126">
        <f>Table1422[[#This Row],[IQ3_Average]]</f>
        <v>66603</v>
      </c>
      <c r="F118" s="128">
        <f>Table1422[[#This Row],[SNAP_Average]]</f>
        <v>0.23725000000000002</v>
      </c>
      <c r="G118" s="127">
        <f>Table1422[[#This Row],[Poverty_Average]]</f>
        <v>0.25849999999999995</v>
      </c>
      <c r="H118" s="127">
        <f>Table1422[[#This Row],[Full Time Employment_Average]]</f>
        <v>0.35149999999999998</v>
      </c>
      <c r="I118">
        <f>'Update Information Here'!AL118</f>
        <v>110</v>
      </c>
      <c r="J118">
        <f t="shared" si="1"/>
        <v>1320</v>
      </c>
      <c r="K118" s="131">
        <f>Table25[[#This Row],[Annual Fees]]/Table25[[#This Row],[IQ1_Average]]</f>
        <v>5.9035309376327734E-2</v>
      </c>
      <c r="L118" s="131">
        <f>Table25[[#This Row],[Annual Fees]]/Table25[[#This Row],[IQ2_Average]]</f>
        <v>3.091099623564951E-2</v>
      </c>
      <c r="M118" s="131">
        <f>Table25[[#This Row],[Annual Fees]]/Table25[[#This Row],[IQ3_Average]]</f>
        <v>1.9818927075356967E-2</v>
      </c>
      <c r="N118" s="133">
        <f>AVERAGE(Table25[[#This Row],[RI_IQ1]:[RI_IQ3]])</f>
        <v>3.6588410895778072E-2</v>
      </c>
      <c r="O118">
        <f>IF(Table25[[#This Row],[SNAP_Average]]&gt;20%,1, IF(Table25[[#This Row],[SNAP_Average]]&lt;11%, 3, 2))</f>
        <v>1</v>
      </c>
      <c r="P118">
        <f>IF(Table25[[#This Row],[Poverty_Average]]&gt;20%,1, IF(Table25[[#This Row],[Poverty_Average]]&lt;10%, 3, 2))</f>
        <v>1</v>
      </c>
      <c r="Q118">
        <f>IF(Table25[[#This Row],[Full Time Employment_Average]]&lt;30%,1, IF(Table25[[#This Row],[Full Time Employment_Average]]&gt;50%, 3, 2))</f>
        <v>2</v>
      </c>
      <c r="R118" s="135">
        <f>AVERAGE(Table25[[#This Row],[FCI_SNAP]:[FCI_FullTimeEmployment]])</f>
        <v>1.3333333333333333</v>
      </c>
      <c r="S11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18"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Row],[IQ2_Average]])*(3*0.02)/12,IF(D167&lt;=1.5,"NA")))</f>
        <v>0</v>
      </c>
      <c r="U11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60.128328783304916</v>
      </c>
    </row>
    <row r="119" spans="1:21" x14ac:dyDescent="0.25">
      <c r="A119" t="str">
        <f>Table1422[[#This Row],[Community]]</f>
        <v xml:space="preserve">Goodnews Bay </v>
      </c>
      <c r="C119" s="126">
        <f>Table1422[[#This Row],[IQ1_Average]]</f>
        <v>12806.25</v>
      </c>
      <c r="D119" s="126">
        <f>Table1422[[#This Row],[IQ2_Average]]</f>
        <v>22895.75</v>
      </c>
      <c r="E119" s="126">
        <f>Table1422[[#This Row],[IQ3_Average]]</f>
        <v>41312.5</v>
      </c>
      <c r="F119" s="128">
        <f>Table1422[[#This Row],[SNAP_Average]]</f>
        <v>0.46624999999999994</v>
      </c>
      <c r="G119" s="127">
        <f>Table1422[[#This Row],[Poverty_Average]]</f>
        <v>0.36599999999999999</v>
      </c>
      <c r="H119" s="127">
        <f>Table1422[[#This Row],[Full Time Employment_Average]]</f>
        <v>0.18049999999999999</v>
      </c>
      <c r="I119">
        <f>'Update Information Here'!AL119</f>
        <v>106.25</v>
      </c>
      <c r="J119">
        <f t="shared" si="1"/>
        <v>1275</v>
      </c>
      <c r="K119" s="131">
        <f>Table25[[#This Row],[Annual Fees]]/Table25[[#This Row],[IQ1_Average]]</f>
        <v>9.9560761346998539E-2</v>
      </c>
      <c r="L119" s="131">
        <f>Table25[[#This Row],[Annual Fees]]/Table25[[#This Row],[IQ2_Average]]</f>
        <v>5.5687190854197828E-2</v>
      </c>
      <c r="M119" s="131">
        <f>Table25[[#This Row],[Annual Fees]]/Table25[[#This Row],[IQ3_Average]]</f>
        <v>3.086232980332829E-2</v>
      </c>
      <c r="N119" s="133">
        <f>AVERAGE(Table25[[#This Row],[RI_IQ1]:[RI_IQ3]])</f>
        <v>6.203676066817488E-2</v>
      </c>
      <c r="O119">
        <f>IF(Table25[[#This Row],[SNAP_Average]]&gt;20%,1, IF(Table25[[#This Row],[SNAP_Average]]&lt;11%, 3, 2))</f>
        <v>1</v>
      </c>
      <c r="P119">
        <f>IF(Table25[[#This Row],[Poverty_Average]]&gt;20%,1, IF(Table25[[#This Row],[Poverty_Average]]&lt;10%, 3, 2))</f>
        <v>1</v>
      </c>
      <c r="Q119">
        <f>IF(Table25[[#This Row],[Full Time Employment_Average]]&lt;30%,1, IF(Table25[[#This Row],[Full Time Employment_Average]]&gt;50%, 3, 2))</f>
        <v>1</v>
      </c>
      <c r="R119" s="135">
        <f>AVERAGE(Table25[[#This Row],[FCI_SNAP]:[FCI_FullTimeEmployment]])</f>
        <v>1</v>
      </c>
      <c r="S11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1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Row],[IQ2_Average]])*(3*0.02)/12,IF(D168&lt;=1.5,"NA")))</f>
        <v>0</v>
      </c>
      <c r="U11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34.25388394094751</v>
      </c>
    </row>
    <row r="120" spans="1:21" x14ac:dyDescent="0.25">
      <c r="A120" t="str">
        <f>Table1422[[#This Row],[Community]]</f>
        <v xml:space="preserve">Grayling </v>
      </c>
      <c r="C120" s="126">
        <f>Table1422[[#This Row],[IQ1_Average]]</f>
        <v>7400</v>
      </c>
      <c r="D120" s="126">
        <f>Table1422[[#This Row],[IQ2_Average]]</f>
        <v>15625</v>
      </c>
      <c r="E120" s="126">
        <f>Table1422[[#This Row],[IQ3_Average]]</f>
        <v>35130.666666666664</v>
      </c>
      <c r="F120" s="128">
        <f>Table1422[[#This Row],[SNAP_Average]]</f>
        <v>0.43724999999999997</v>
      </c>
      <c r="G120" s="127">
        <f>Table1422[[#This Row],[Poverty_Average]]</f>
        <v>0.34425000000000006</v>
      </c>
      <c r="H120" s="127">
        <f>Table1422[[#This Row],[Full Time Employment_Average]]</f>
        <v>0.20033333333333334</v>
      </c>
      <c r="I120">
        <f>'Update Information Here'!AL120</f>
        <v>100</v>
      </c>
      <c r="J120">
        <f t="shared" si="1"/>
        <v>1200</v>
      </c>
      <c r="K120" s="131">
        <f>Table25[[#This Row],[Annual Fees]]/Table25[[#This Row],[IQ1_Average]]</f>
        <v>0.16216216216216217</v>
      </c>
      <c r="L120" s="131">
        <f>Table25[[#This Row],[Annual Fees]]/Table25[[#This Row],[IQ2_Average]]</f>
        <v>7.6799999999999993E-2</v>
      </c>
      <c r="M120" s="131">
        <f>Table25[[#This Row],[Annual Fees]]/Table25[[#This Row],[IQ3_Average]]</f>
        <v>3.4158190374981023E-2</v>
      </c>
      <c r="N120" s="133">
        <f>AVERAGE(Table25[[#This Row],[RI_IQ1]:[RI_IQ3]])</f>
        <v>9.1040117512381058E-2</v>
      </c>
      <c r="O120">
        <f>IF(Table25[[#This Row],[SNAP_Average]]&gt;20%,1, IF(Table25[[#This Row],[SNAP_Average]]&lt;11%, 3, 2))</f>
        <v>1</v>
      </c>
      <c r="P120">
        <f>IF(Table25[[#This Row],[Poverty_Average]]&gt;20%,1, IF(Table25[[#This Row],[Poverty_Average]]&lt;10%, 3, 2))</f>
        <v>1</v>
      </c>
      <c r="Q120">
        <f>IF(Table25[[#This Row],[Full Time Employment_Average]]&lt;30%,1, IF(Table25[[#This Row],[Full Time Employment_Average]]&gt;50%, 3, 2))</f>
        <v>1</v>
      </c>
      <c r="R120" s="135">
        <f>AVERAGE(Table25[[#This Row],[FCI_SNAP]:[FCI_FullTimeEmployment]])</f>
        <v>1</v>
      </c>
      <c r="S12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2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Row],[IQ2_Average]])*(3*0.02)/12,IF(D169&lt;=1.5,"NA")))</f>
        <v>0</v>
      </c>
      <c r="U12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21.968337197368054</v>
      </c>
    </row>
    <row r="121" spans="1:21" x14ac:dyDescent="0.25">
      <c r="A121" t="str">
        <f>Table1422[[#This Row],[Community]]</f>
        <v xml:space="preserve">Gulkana  </v>
      </c>
      <c r="C121" s="126">
        <f>Table1422[[#This Row],[IQ1_Average]]</f>
        <v>14439</v>
      </c>
      <c r="D121" s="126">
        <f>Table1422[[#This Row],[IQ2_Average]]</f>
        <v>24059.5</v>
      </c>
      <c r="E121" s="126">
        <f>Table1422[[#This Row],[IQ3_Average]]</f>
        <v>43191.666666666664</v>
      </c>
      <c r="F121" s="128">
        <f>Table1422[[#This Row],[SNAP_Average]]</f>
        <v>0.29600000000000004</v>
      </c>
      <c r="G121" s="127">
        <f>Table1422[[#This Row],[Poverty_Average]]</f>
        <v>0.31524999999999997</v>
      </c>
      <c r="H121" s="127">
        <f>Table1422[[#This Row],[Full Time Employment_Average]]</f>
        <v>0.29200000000000004</v>
      </c>
      <c r="I121">
        <f>'Update Information Here'!AL121</f>
        <v>98</v>
      </c>
      <c r="J121">
        <f t="shared" si="1"/>
        <v>1176</v>
      </c>
      <c r="K121" s="131">
        <f>Table25[[#This Row],[Annual Fees]]/Table25[[#This Row],[IQ1_Average]]</f>
        <v>8.1446083523789736E-2</v>
      </c>
      <c r="L121" s="131">
        <f>Table25[[#This Row],[Annual Fees]]/Table25[[#This Row],[IQ2_Average]]</f>
        <v>4.8878821255637063E-2</v>
      </c>
      <c r="M121" s="131">
        <f>Table25[[#This Row],[Annual Fees]]/Table25[[#This Row],[IQ3_Average]]</f>
        <v>2.7227474435655027E-2</v>
      </c>
      <c r="N121" s="133">
        <f>AVERAGE(Table25[[#This Row],[RI_IQ1]:[RI_IQ3]])</f>
        <v>5.2517459738360604E-2</v>
      </c>
      <c r="O121">
        <f>IF(Table25[[#This Row],[SNAP_Average]]&gt;20%,1, IF(Table25[[#This Row],[SNAP_Average]]&lt;11%, 3, 2))</f>
        <v>1</v>
      </c>
      <c r="P121">
        <f>IF(Table25[[#This Row],[Poverty_Average]]&gt;20%,1, IF(Table25[[#This Row],[Poverty_Average]]&lt;10%, 3, 2))</f>
        <v>1</v>
      </c>
      <c r="Q121">
        <f>IF(Table25[[#This Row],[Full Time Employment_Average]]&lt;30%,1, IF(Table25[[#This Row],[Full Time Employment_Average]]&gt;50%, 3, 2))</f>
        <v>1</v>
      </c>
      <c r="R121" s="135">
        <f>AVERAGE(Table25[[#This Row],[FCI_SNAP]:[FCI_FullTimeEmployment]])</f>
        <v>1</v>
      </c>
      <c r="S12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21"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Row],[IQ2_Average]])*(3*0.02)/12,IF(D170&lt;=1.5,"NA")))</f>
        <v>0</v>
      </c>
      <c r="U12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37.32092164709838</v>
      </c>
    </row>
    <row r="122" spans="1:21" x14ac:dyDescent="0.25">
      <c r="A122" t="str">
        <f>Table1422[[#This Row],[Community]]</f>
        <v xml:space="preserve">Gustavus </v>
      </c>
      <c r="C122" s="126">
        <f>Table1422[[#This Row],[IQ1_Average]]</f>
        <v>29958.25</v>
      </c>
      <c r="D122" s="126">
        <f>Table1422[[#This Row],[IQ2_Average]]</f>
        <v>46685.5</v>
      </c>
      <c r="E122" s="126">
        <f>Table1422[[#This Row],[IQ3_Average]]</f>
        <v>65371.25</v>
      </c>
      <c r="F122" s="128">
        <f>Table1422[[#This Row],[SNAP_Average]]</f>
        <v>0.15200000000000002</v>
      </c>
      <c r="G122" s="127">
        <f>Table1422[[#This Row],[Poverty_Average]]</f>
        <v>0.12925</v>
      </c>
      <c r="H122" s="127">
        <f>Table1422[[#This Row],[Full Time Employment_Average]]</f>
        <v>0.42799999999999999</v>
      </c>
      <c r="I122">
        <f>'Update Information Here'!AL122</f>
        <v>0</v>
      </c>
      <c r="J122">
        <f t="shared" si="1"/>
        <v>0</v>
      </c>
      <c r="K122" s="131">
        <f>Table25[[#This Row],[Annual Fees]]/Table25[[#This Row],[IQ1_Average]]</f>
        <v>0</v>
      </c>
      <c r="L122" s="131">
        <f>Table25[[#This Row],[Annual Fees]]/Table25[[#This Row],[IQ2_Average]]</f>
        <v>0</v>
      </c>
      <c r="M122" s="131">
        <f>Table25[[#This Row],[Annual Fees]]/Table25[[#This Row],[IQ3_Average]]</f>
        <v>0</v>
      </c>
      <c r="N122" s="133">
        <f>AVERAGE(Table25[[#This Row],[RI_IQ1]:[RI_IQ3]])</f>
        <v>0</v>
      </c>
      <c r="O122">
        <f>IF(Table25[[#This Row],[SNAP_Average]]&gt;20%,1, IF(Table25[[#This Row],[SNAP_Average]]&lt;11%, 3, 2))</f>
        <v>2</v>
      </c>
      <c r="P122">
        <f>IF(Table25[[#This Row],[Poverty_Average]]&gt;20%,1, IF(Table25[[#This Row],[Poverty_Average]]&lt;10%, 3, 2))</f>
        <v>2</v>
      </c>
      <c r="Q122">
        <f>IF(Table25[[#This Row],[Full Time Employment_Average]]&lt;30%,1, IF(Table25[[#This Row],[Full Time Employment_Average]]&gt;50%, 3, 2))</f>
        <v>2</v>
      </c>
      <c r="R122" s="135">
        <f>AVERAGE(Table25[[#This Row],[FCI_SNAP]:[FCI_FullTimeEmployment]])</f>
        <v>2</v>
      </c>
      <c r="S12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2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Row],[IQ2_Average]])*(3*0.02)/12,IF(D171&lt;=1.5,"NA")))</f>
        <v>71.329771123836522</v>
      </c>
      <c r="U12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178.3244278095913</v>
      </c>
    </row>
    <row r="123" spans="1:21" x14ac:dyDescent="0.25">
      <c r="A123" t="str">
        <f>Table1422[[#This Row],[Community]]</f>
        <v xml:space="preserve">Haines  </v>
      </c>
      <c r="C123" s="126">
        <f>Table1422[[#This Row],[IQ1_Average]]</f>
        <v>31990.333333333332</v>
      </c>
      <c r="D123" s="126">
        <f>Table1422[[#This Row],[IQ2_Average]]</f>
        <v>55589.333333333336</v>
      </c>
      <c r="E123" s="126">
        <f>Table1422[[#This Row],[IQ3_Average]]</f>
        <v>85570.666666666672</v>
      </c>
      <c r="F123" s="128">
        <f>Table1422[[#This Row],[SNAP_Average]]</f>
        <v>6.9250000000000006E-2</v>
      </c>
      <c r="G123" s="127">
        <f>Table1422[[#This Row],[Poverty_Average]]</f>
        <v>3.075E-2</v>
      </c>
      <c r="H123" s="127">
        <f>Table1422[[#This Row],[Full Time Employment_Average]]</f>
        <v>0.47075</v>
      </c>
      <c r="I123">
        <f>'Update Information Here'!AL123</f>
        <v>0</v>
      </c>
      <c r="J123">
        <f t="shared" si="1"/>
        <v>0</v>
      </c>
      <c r="K123" s="131">
        <f>Table25[[#This Row],[Annual Fees]]/Table25[[#This Row],[IQ1_Average]]</f>
        <v>0</v>
      </c>
      <c r="L123" s="131">
        <f>Table25[[#This Row],[Annual Fees]]/Table25[[#This Row],[IQ2_Average]]</f>
        <v>0</v>
      </c>
      <c r="M123" s="131">
        <f>Table25[[#This Row],[Annual Fees]]/Table25[[#This Row],[IQ3_Average]]</f>
        <v>0</v>
      </c>
      <c r="N123" s="133">
        <f>AVERAGE(Table25[[#This Row],[RI_IQ1]:[RI_IQ3]])</f>
        <v>0</v>
      </c>
      <c r="O123">
        <f>IF(Table25[[#This Row],[SNAP_Average]]&gt;20%,1, IF(Table25[[#This Row],[SNAP_Average]]&lt;11%, 3, 2))</f>
        <v>3</v>
      </c>
      <c r="P123">
        <f>IF(Table25[[#This Row],[Poverty_Average]]&gt;20%,1, IF(Table25[[#This Row],[Poverty_Average]]&lt;10%, 3, 2))</f>
        <v>3</v>
      </c>
      <c r="Q123">
        <f>IF(Table25[[#This Row],[Full Time Employment_Average]]&lt;30%,1, IF(Table25[[#This Row],[Full Time Employment_Average]]&gt;50%, 3, 2))</f>
        <v>2</v>
      </c>
      <c r="R123" s="135">
        <f>AVERAGE(Table25[[#This Row],[FCI_SNAP]:[FCI_FullTimeEmployment]])</f>
        <v>2.6666666666666665</v>
      </c>
      <c r="S12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2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Row],[IQ2_Average]])*(3*0.02)/12,IF(D172&lt;=1.5,"NA")))</f>
        <v>205.13745173841656</v>
      </c>
      <c r="U12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328.21992278146644</v>
      </c>
    </row>
    <row r="124" spans="1:21" x14ac:dyDescent="0.25">
      <c r="A124" t="str">
        <f>Table1422[[#This Row],[Community]]</f>
        <v xml:space="preserve">Halibut Cove  </v>
      </c>
      <c r="C124" s="126">
        <f>Table1422[[#This Row],[IQ1_Average]]</f>
        <v>38029.25</v>
      </c>
      <c r="D124" s="126">
        <f>Table1422[[#This Row],[IQ2_Average]]</f>
        <v>57175.5</v>
      </c>
      <c r="E124" s="126">
        <f>Table1422[[#This Row],[IQ3_Average]]</f>
        <v>77306</v>
      </c>
      <c r="F124" s="128">
        <f>Table1422[[#This Row],[SNAP_Average]]</f>
        <v>5.6999999999999995E-2</v>
      </c>
      <c r="G124" s="127">
        <f>Table1422[[#This Row],[Poverty_Average]]</f>
        <v>4.9999999999999996E-2</v>
      </c>
      <c r="H124" s="127">
        <f>Table1422[[#This Row],[Full Time Employment_Average]]</f>
        <v>0.17600000000000002</v>
      </c>
      <c r="I124">
        <f>'Update Information Here'!AL124</f>
        <v>0</v>
      </c>
      <c r="J124">
        <f t="shared" si="1"/>
        <v>0</v>
      </c>
      <c r="K124" s="131">
        <f>Table25[[#This Row],[Annual Fees]]/Table25[[#This Row],[IQ1_Average]]</f>
        <v>0</v>
      </c>
      <c r="L124" s="131">
        <f>Table25[[#This Row],[Annual Fees]]/Table25[[#This Row],[IQ2_Average]]</f>
        <v>0</v>
      </c>
      <c r="M124" s="131">
        <f>Table25[[#This Row],[Annual Fees]]/Table25[[#This Row],[IQ3_Average]]</f>
        <v>0</v>
      </c>
      <c r="N124" s="133">
        <f>AVERAGE(Table25[[#This Row],[RI_IQ1]:[RI_IQ3]])</f>
        <v>0</v>
      </c>
      <c r="O124">
        <f>IF(Table25[[#This Row],[SNAP_Average]]&gt;20%,1, IF(Table25[[#This Row],[SNAP_Average]]&lt;11%, 3, 2))</f>
        <v>3</v>
      </c>
      <c r="P124">
        <f>IF(Table25[[#This Row],[Poverty_Average]]&gt;20%,1, IF(Table25[[#This Row],[Poverty_Average]]&lt;10%, 3, 2))</f>
        <v>3</v>
      </c>
      <c r="Q124">
        <f>IF(Table25[[#This Row],[Full Time Employment_Average]]&lt;30%,1, IF(Table25[[#This Row],[Full Time Employment_Average]]&gt;50%, 3, 2))</f>
        <v>1</v>
      </c>
      <c r="R124" s="135">
        <f>AVERAGE(Table25[[#This Row],[FCI_SNAP]:[FCI_FullTimeEmployment]])</f>
        <v>2.3333333333333335</v>
      </c>
      <c r="S12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2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Row],[IQ2_Average]])*(3*0.02)/12,IF(D173&lt;=1.5,"NA")))</f>
        <v>88.150517891621959</v>
      </c>
      <c r="U12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220.37629472905496</v>
      </c>
    </row>
    <row r="125" spans="1:21" x14ac:dyDescent="0.25">
      <c r="A125" t="str">
        <f>Table1422[[#This Row],[Community]]</f>
        <v xml:space="preserve">Happy Valley  </v>
      </c>
      <c r="C125" s="126">
        <f>Table1422[[#This Row],[IQ1_Average]]</f>
        <v>15937</v>
      </c>
      <c r="D125" s="126">
        <f>Table1422[[#This Row],[IQ2_Average]]</f>
        <v>35256.5</v>
      </c>
      <c r="E125" s="126">
        <f>Table1422[[#This Row],[IQ3_Average]]</f>
        <v>56278</v>
      </c>
      <c r="F125" s="128">
        <f>Table1422[[#This Row],[SNAP_Average]]</f>
        <v>0.13574999999999998</v>
      </c>
      <c r="G125" s="127">
        <f>Table1422[[#This Row],[Poverty_Average]]</f>
        <v>8.7999999999999995E-2</v>
      </c>
      <c r="H125" s="127">
        <f>Table1422[[#This Row],[Full Time Employment_Average]]</f>
        <v>0.34449999999999997</v>
      </c>
      <c r="I125">
        <f>'Update Information Here'!AL125</f>
        <v>0</v>
      </c>
      <c r="J125">
        <f t="shared" si="1"/>
        <v>0</v>
      </c>
      <c r="K125" s="131">
        <f>Table25[[#This Row],[Annual Fees]]/Table25[[#This Row],[IQ1_Average]]</f>
        <v>0</v>
      </c>
      <c r="L125" s="131">
        <f>Table25[[#This Row],[Annual Fees]]/Table25[[#This Row],[IQ2_Average]]</f>
        <v>0</v>
      </c>
      <c r="M125" s="131">
        <f>Table25[[#This Row],[Annual Fees]]/Table25[[#This Row],[IQ3_Average]]</f>
        <v>0</v>
      </c>
      <c r="N125" s="133">
        <f>AVERAGE(Table25[[#This Row],[RI_IQ1]:[RI_IQ3]])</f>
        <v>0</v>
      </c>
      <c r="O125">
        <f>IF(Table25[[#This Row],[SNAP_Average]]&gt;20%,1, IF(Table25[[#This Row],[SNAP_Average]]&lt;11%, 3, 2))</f>
        <v>2</v>
      </c>
      <c r="P125">
        <f>IF(Table25[[#This Row],[Poverty_Average]]&gt;20%,1, IF(Table25[[#This Row],[Poverty_Average]]&lt;10%, 3, 2))</f>
        <v>3</v>
      </c>
      <c r="Q125">
        <f>IF(Table25[[#This Row],[Full Time Employment_Average]]&lt;30%,1, IF(Table25[[#This Row],[Full Time Employment_Average]]&gt;50%, 3, 2))</f>
        <v>2</v>
      </c>
      <c r="R125" s="135">
        <f>AVERAGE(Table25[[#This Row],[FCI_SNAP]:[FCI_FullTimeEmployment]])</f>
        <v>2.3333333333333335</v>
      </c>
      <c r="S12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2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Row],[IQ2_Average]])*(3*0.02)/12,IF(D174&lt;=1.5,"NA")))</f>
        <v>45.922300177614495</v>
      </c>
      <c r="U12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114.80575044403626</v>
      </c>
    </row>
    <row r="126" spans="1:21" x14ac:dyDescent="0.25">
      <c r="A126" t="str">
        <f>Table1422[[#This Row],[Community]]</f>
        <v xml:space="preserve">Harding-Birch Lakes  </v>
      </c>
      <c r="C126" s="126">
        <f>Table1422[[#This Row],[IQ1_Average]]</f>
        <v>24748</v>
      </c>
      <c r="D126" s="126">
        <f>Table1422[[#This Row],[IQ2_Average]]</f>
        <v>50426.25</v>
      </c>
      <c r="E126" s="126">
        <f>Table1422[[#This Row],[IQ3_Average]]</f>
        <v>66836.5</v>
      </c>
      <c r="F126" s="128">
        <f>Table1422[[#This Row],[SNAP_Average]]</f>
        <v>7.7249999999999985E-2</v>
      </c>
      <c r="G126" s="127">
        <f>Table1422[[#This Row],[Poverty_Average]]</f>
        <v>0.124</v>
      </c>
      <c r="H126" s="127">
        <f>Table1422[[#This Row],[Full Time Employment_Average]]</f>
        <v>0.50224999999999997</v>
      </c>
      <c r="I126">
        <f>'Update Information Here'!AL126</f>
        <v>0</v>
      </c>
      <c r="J126">
        <f t="shared" si="1"/>
        <v>0</v>
      </c>
      <c r="K126" s="131">
        <f>Table25[[#This Row],[Annual Fees]]/Table25[[#This Row],[IQ1_Average]]</f>
        <v>0</v>
      </c>
      <c r="L126" s="131">
        <f>Table25[[#This Row],[Annual Fees]]/Table25[[#This Row],[IQ2_Average]]</f>
        <v>0</v>
      </c>
      <c r="M126" s="131">
        <f>Table25[[#This Row],[Annual Fees]]/Table25[[#This Row],[IQ3_Average]]</f>
        <v>0</v>
      </c>
      <c r="N126" s="133">
        <f>AVERAGE(Table25[[#This Row],[RI_IQ1]:[RI_IQ3]])</f>
        <v>0</v>
      </c>
      <c r="O126">
        <f>IF(Table25[[#This Row],[SNAP_Average]]&gt;20%,1, IF(Table25[[#This Row],[SNAP_Average]]&lt;11%, 3, 2))</f>
        <v>3</v>
      </c>
      <c r="P126">
        <f>IF(Table25[[#This Row],[Poverty_Average]]&gt;20%,1, IF(Table25[[#This Row],[Poverty_Average]]&lt;10%, 3, 2))</f>
        <v>2</v>
      </c>
      <c r="Q126">
        <f>IF(Table25[[#This Row],[Full Time Employment_Average]]&lt;30%,1, IF(Table25[[#This Row],[Full Time Employment_Average]]&gt;50%, 3, 2))</f>
        <v>3</v>
      </c>
      <c r="R126" s="135">
        <f>AVERAGE(Table25[[#This Row],[FCI_SNAP]:[FCI_FullTimeEmployment]])</f>
        <v>2.6666666666666665</v>
      </c>
      <c r="S12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2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Row],[IQ2_Average]])*(3*0.02)/12,IF(D175&lt;=1.5,"NA")))</f>
        <v>166.22311366130467</v>
      </c>
      <c r="U12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265.95698185808743</v>
      </c>
    </row>
    <row r="127" spans="1:21" x14ac:dyDescent="0.25">
      <c r="A127" t="str">
        <f>Table1422[[#This Row],[Community]]</f>
        <v xml:space="preserve">Healy  </v>
      </c>
      <c r="C127" s="126">
        <f>Table1422[[#This Row],[IQ1_Average]]</f>
        <v>36220</v>
      </c>
      <c r="D127" s="126">
        <f>Table1422[[#This Row],[IQ2_Average]]</f>
        <v>67962</v>
      </c>
      <c r="E127" s="126">
        <f>Table1422[[#This Row],[IQ3_Average]]</f>
        <v>89183.666666666672</v>
      </c>
      <c r="F127" s="128">
        <f>Table1422[[#This Row],[SNAP_Average]]</f>
        <v>3.266666666666667E-2</v>
      </c>
      <c r="G127" s="127">
        <f>Table1422[[#This Row],[Poverty_Average]]</f>
        <v>9.4333333333333338E-2</v>
      </c>
      <c r="H127" s="127">
        <f>Table1422[[#This Row],[Full Time Employment_Average]]</f>
        <v>0.41466666666666668</v>
      </c>
      <c r="I127">
        <f>'Update Information Here'!AL127</f>
        <v>0</v>
      </c>
      <c r="J127">
        <f t="shared" si="1"/>
        <v>0</v>
      </c>
      <c r="K127" s="131">
        <f>Table25[[#This Row],[Annual Fees]]/Table25[[#This Row],[IQ1_Average]]</f>
        <v>0</v>
      </c>
      <c r="L127" s="131">
        <f>Table25[[#This Row],[Annual Fees]]/Table25[[#This Row],[IQ2_Average]]</f>
        <v>0</v>
      </c>
      <c r="M127" s="131">
        <f>Table25[[#This Row],[Annual Fees]]/Table25[[#This Row],[IQ3_Average]]</f>
        <v>0</v>
      </c>
      <c r="N127" s="133">
        <f>AVERAGE(Table25[[#This Row],[RI_IQ1]:[RI_IQ3]])</f>
        <v>0</v>
      </c>
      <c r="O127">
        <f>IF(Table25[[#This Row],[SNAP_Average]]&gt;20%,1, IF(Table25[[#This Row],[SNAP_Average]]&lt;11%, 3, 2))</f>
        <v>3</v>
      </c>
      <c r="P127">
        <f>IF(Table25[[#This Row],[Poverty_Average]]&gt;20%,1, IF(Table25[[#This Row],[Poverty_Average]]&lt;10%, 3, 2))</f>
        <v>3</v>
      </c>
      <c r="Q127">
        <f>IF(Table25[[#This Row],[Full Time Employment_Average]]&lt;30%,1, IF(Table25[[#This Row],[Full Time Employment_Average]]&gt;50%, 3, 2))</f>
        <v>2</v>
      </c>
      <c r="R127" s="135">
        <f>AVERAGE(Table25[[#This Row],[FCI_SNAP]:[FCI_FullTimeEmployment]])</f>
        <v>2.6666666666666665</v>
      </c>
      <c r="S12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2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Row],[IQ2_Average]])*(3*0.02)/12,IF(D176&lt;=1.5,"NA")))</f>
        <v>233.48785031074001</v>
      </c>
      <c r="U12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373.58056049718397</v>
      </c>
    </row>
    <row r="128" spans="1:21" x14ac:dyDescent="0.25">
      <c r="A128" t="str">
        <f>Table1422[[#This Row],[Community]]</f>
        <v xml:space="preserve">Healy Lake  </v>
      </c>
      <c r="C128" s="126">
        <f>Table1422[[#This Row],[IQ1_Average]]</f>
        <v>46267</v>
      </c>
      <c r="D128" s="126">
        <f>Table1422[[#This Row],[IQ2_Average]]</f>
        <v>80889</v>
      </c>
      <c r="E128" s="126">
        <f>Table1422[[#This Row],[IQ3_Average]]</f>
        <v>107967</v>
      </c>
      <c r="F128" s="128">
        <f>Table1422[[#This Row],[SNAP_Average]]</f>
        <v>1.8666666666666665E-2</v>
      </c>
      <c r="G128" s="127">
        <f>Table1422[[#This Row],[Poverty_Average]]</f>
        <v>3.3000000000000002E-2</v>
      </c>
      <c r="H128" s="127">
        <f>Table1422[[#This Row],[Full Time Employment_Average]]</f>
        <v>0.7316666666666668</v>
      </c>
      <c r="I128">
        <f>'Update Information Here'!AL128</f>
        <v>0</v>
      </c>
      <c r="J128">
        <f t="shared" si="1"/>
        <v>0</v>
      </c>
      <c r="K128" s="131">
        <f>Table25[[#This Row],[Annual Fees]]/Table25[[#This Row],[IQ1_Average]]</f>
        <v>0</v>
      </c>
      <c r="L128" s="131">
        <f>Table25[[#This Row],[Annual Fees]]/Table25[[#This Row],[IQ2_Average]]</f>
        <v>0</v>
      </c>
      <c r="M128" s="131">
        <f>Table25[[#This Row],[Annual Fees]]/Table25[[#This Row],[IQ3_Average]]</f>
        <v>0</v>
      </c>
      <c r="N128" s="133">
        <f>AVERAGE(Table25[[#This Row],[RI_IQ1]:[RI_IQ3]])</f>
        <v>0</v>
      </c>
      <c r="O128">
        <f>IF(Table25[[#This Row],[SNAP_Average]]&gt;20%,1, IF(Table25[[#This Row],[SNAP_Average]]&lt;11%, 3, 2))</f>
        <v>3</v>
      </c>
      <c r="P128">
        <f>IF(Table25[[#This Row],[Poverty_Average]]&gt;20%,1, IF(Table25[[#This Row],[Poverty_Average]]&lt;10%, 3, 2))</f>
        <v>3</v>
      </c>
      <c r="Q128">
        <f>IF(Table25[[#This Row],[Full Time Employment_Average]]&lt;30%,1, IF(Table25[[#This Row],[Full Time Employment_Average]]&gt;50%, 3, 2))</f>
        <v>3</v>
      </c>
      <c r="R128" s="135">
        <f>AVERAGE(Table25[[#This Row],[FCI_SNAP]:[FCI_FullTimeEmployment]])</f>
        <v>3</v>
      </c>
      <c r="S12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2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Row],[IQ2_Average]])*(3*0.02)/12,IF(D177&lt;=1.5,"NA")))</f>
        <v>289.09496649459885</v>
      </c>
      <c r="U12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462.55194639135811</v>
      </c>
    </row>
    <row r="129" spans="1:21" x14ac:dyDescent="0.25">
      <c r="A129" t="str">
        <f>Table1422[[#This Row],[Community]]</f>
        <v xml:space="preserve">Hobart Bay  </v>
      </c>
      <c r="C129" s="126" t="e">
        <f>Table1422[[#This Row],[IQ1_Average]]</f>
        <v>#DIV/0!</v>
      </c>
      <c r="D129" s="126" t="e">
        <f>Table1422[[#This Row],[IQ2_Average]]</f>
        <v>#DIV/0!</v>
      </c>
      <c r="E129" s="126" t="e">
        <f>Table1422[[#This Row],[IQ3_Average]]</f>
        <v>#DIV/0!</v>
      </c>
      <c r="F129" s="128">
        <f>Table1422[[#This Row],[SNAP_Average]]</f>
        <v>0</v>
      </c>
      <c r="G129" s="127">
        <f>Table1422[[#This Row],[Poverty_Average]]</f>
        <v>0</v>
      </c>
      <c r="H129" s="127">
        <f>Table1422[[#This Row],[Full Time Employment_Average]]</f>
        <v>0.33949999999999997</v>
      </c>
      <c r="I129">
        <f>'Update Information Here'!AL129</f>
        <v>0</v>
      </c>
      <c r="J129">
        <f t="shared" si="1"/>
        <v>0</v>
      </c>
      <c r="K129" s="131" t="e">
        <f>Table25[[#This Row],[Annual Fees]]/Table25[[#This Row],[IQ1_Average]]</f>
        <v>#DIV/0!</v>
      </c>
      <c r="L129" s="131" t="e">
        <f>Table25[[#This Row],[Annual Fees]]/Table25[[#This Row],[IQ2_Average]]</f>
        <v>#DIV/0!</v>
      </c>
      <c r="M129" s="131" t="e">
        <f>Table25[[#This Row],[Annual Fees]]/Table25[[#This Row],[IQ3_Average]]</f>
        <v>#DIV/0!</v>
      </c>
      <c r="N129" s="133" t="e">
        <f>AVERAGE(Table25[[#This Row],[RI_IQ1]:[RI_IQ3]])</f>
        <v>#DIV/0!</v>
      </c>
      <c r="O129">
        <f>IF(Table25[[#This Row],[SNAP_Average]]&gt;20%,1, IF(Table25[[#This Row],[SNAP_Average]]&lt;11%, 3, 2))</f>
        <v>3</v>
      </c>
      <c r="P129">
        <f>IF(Table25[[#This Row],[Poverty_Average]]&gt;20%,1, IF(Table25[[#This Row],[Poverty_Average]]&lt;10%, 3, 2))</f>
        <v>3</v>
      </c>
      <c r="Q129">
        <f>IF(Table25[[#This Row],[Full Time Employment_Average]]&lt;30%,1, IF(Table25[[#This Row],[Full Time Employment_Average]]&gt;50%, 3, 2))</f>
        <v>2</v>
      </c>
      <c r="R129" s="135">
        <f>AVERAGE(Table25[[#This Row],[FCI_SNAP]:[FCI_FullTimeEmployment]])</f>
        <v>2.6666666666666665</v>
      </c>
      <c r="S129"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129"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Row],[IQ2_Average]])*(3*0.02)/12,IF(D178&lt;=1.5,"NA")))</f>
        <v>#DIV/0!</v>
      </c>
      <c r="U129"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130" spans="1:21" x14ac:dyDescent="0.25">
      <c r="A130" t="str">
        <f>Table1422[[#This Row],[Community]]</f>
        <v xml:space="preserve">Hollis  </v>
      </c>
      <c r="C130" s="126">
        <f>Table1422[[#This Row],[IQ1_Average]]</f>
        <v>19175</v>
      </c>
      <c r="D130" s="126">
        <f>Table1422[[#This Row],[IQ2_Average]]</f>
        <v>38022</v>
      </c>
      <c r="E130" s="126">
        <f>Table1422[[#This Row],[IQ3_Average]]</f>
        <v>67261.5</v>
      </c>
      <c r="F130" s="128">
        <f>Table1422[[#This Row],[SNAP_Average]]</f>
        <v>0.13</v>
      </c>
      <c r="G130" s="127">
        <f>Table1422[[#This Row],[Poverty_Average]]</f>
        <v>0.223</v>
      </c>
      <c r="H130" s="127">
        <f>Table1422[[#This Row],[Full Time Employment_Average]]</f>
        <v>0.54075000000000006</v>
      </c>
      <c r="I130">
        <f>'Update Information Here'!AL130</f>
        <v>0</v>
      </c>
      <c r="J130">
        <f t="shared" ref="J130:J193" si="2">I130*12</f>
        <v>0</v>
      </c>
      <c r="K130" s="131">
        <f>Table25[[#This Row],[Annual Fees]]/Table25[[#This Row],[IQ1_Average]]</f>
        <v>0</v>
      </c>
      <c r="L130" s="131">
        <f>Table25[[#This Row],[Annual Fees]]/Table25[[#This Row],[IQ2_Average]]</f>
        <v>0</v>
      </c>
      <c r="M130" s="131">
        <f>Table25[[#This Row],[Annual Fees]]/Table25[[#This Row],[IQ3_Average]]</f>
        <v>0</v>
      </c>
      <c r="N130" s="133">
        <f>AVERAGE(Table25[[#This Row],[RI_IQ1]:[RI_IQ3]])</f>
        <v>0</v>
      </c>
      <c r="O130">
        <f>IF(Table25[[#This Row],[SNAP_Average]]&gt;20%,1, IF(Table25[[#This Row],[SNAP_Average]]&lt;11%, 3, 2))</f>
        <v>2</v>
      </c>
      <c r="P130">
        <f>IF(Table25[[#This Row],[Poverty_Average]]&gt;20%,1, IF(Table25[[#This Row],[Poverty_Average]]&lt;10%, 3, 2))</f>
        <v>1</v>
      </c>
      <c r="Q130">
        <f>IF(Table25[[#This Row],[Full Time Employment_Average]]&lt;30%,1, IF(Table25[[#This Row],[Full Time Employment_Average]]&gt;50%, 3, 2))</f>
        <v>3</v>
      </c>
      <c r="R130" s="135">
        <f>AVERAGE(Table25[[#This Row],[FCI_SNAP]:[FCI_FullTimeEmployment]])</f>
        <v>2</v>
      </c>
      <c r="S13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3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Row],[IQ2_Average]])*(3*0.02)/12,IF(D179&lt;=1.5,"NA")))</f>
        <v>53.579572171737823</v>
      </c>
      <c r="U13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133.94893042934459</v>
      </c>
    </row>
    <row r="131" spans="1:21" x14ac:dyDescent="0.25">
      <c r="A131" t="str">
        <f>Table1422[[#This Row],[Community]]</f>
        <v xml:space="preserve">Holy Cross </v>
      </c>
      <c r="C131" s="126">
        <f>Table1422[[#This Row],[IQ1_Average]]</f>
        <v>20391.666666666668</v>
      </c>
      <c r="D131" s="126">
        <f>Table1422[[#This Row],[IQ2_Average]]</f>
        <v>36681.25</v>
      </c>
      <c r="E131" s="126">
        <f>Table1422[[#This Row],[IQ3_Average]]</f>
        <v>60443</v>
      </c>
      <c r="F131" s="128">
        <f>Table1422[[#This Row],[SNAP_Average]]</f>
        <v>0.22799999999999998</v>
      </c>
      <c r="G131" s="127">
        <f>Table1422[[#This Row],[Poverty_Average]]</f>
        <v>0.17050000000000001</v>
      </c>
      <c r="H131" s="127">
        <f>Table1422[[#This Row],[Full Time Employment_Average]]</f>
        <v>0.35349999999999998</v>
      </c>
      <c r="I131">
        <f>'Update Information Here'!AL131</f>
        <v>120</v>
      </c>
      <c r="J131">
        <f t="shared" si="2"/>
        <v>1440</v>
      </c>
      <c r="K131" s="131">
        <f>Table25[[#This Row],[Annual Fees]]/Table25[[#This Row],[IQ1_Average]]</f>
        <v>7.0617082141397627E-2</v>
      </c>
      <c r="L131" s="131">
        <f>Table25[[#This Row],[Annual Fees]]/Table25[[#This Row],[IQ2_Average]]</f>
        <v>3.9257113647980915E-2</v>
      </c>
      <c r="M131" s="131">
        <f>Table25[[#This Row],[Annual Fees]]/Table25[[#This Row],[IQ3_Average]]</f>
        <v>2.3824098737653659E-2</v>
      </c>
      <c r="N131" s="133">
        <f>AVERAGE(Table25[[#This Row],[RI_IQ1]:[RI_IQ3]])</f>
        <v>4.4566098175677395E-2</v>
      </c>
      <c r="O131">
        <f>IF(Table25[[#This Row],[SNAP_Average]]&gt;20%,1, IF(Table25[[#This Row],[SNAP_Average]]&lt;11%, 3, 2))</f>
        <v>1</v>
      </c>
      <c r="P131">
        <f>IF(Table25[[#This Row],[Poverty_Average]]&gt;20%,1, IF(Table25[[#This Row],[Poverty_Average]]&lt;10%, 3, 2))</f>
        <v>2</v>
      </c>
      <c r="Q131">
        <f>IF(Table25[[#This Row],[Full Time Employment_Average]]&lt;30%,1, IF(Table25[[#This Row],[Full Time Employment_Average]]&gt;50%, 3, 2))</f>
        <v>2</v>
      </c>
      <c r="R131" s="135">
        <f>AVERAGE(Table25[[#This Row],[FCI_SNAP]:[FCI_FullTimeEmployment]])</f>
        <v>1.6666666666666667</v>
      </c>
      <c r="S13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3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Row],[IQ2_Average]])*(3*0.02)/12,IF(D180&lt;=1.5,"NA")))</f>
        <v>53.852594197035522</v>
      </c>
      <c r="U13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134.63148549258884</v>
      </c>
    </row>
    <row r="132" spans="1:21" x14ac:dyDescent="0.25">
      <c r="A132" t="str">
        <f>Table1422[[#This Row],[Community]]</f>
        <v xml:space="preserve">Homer </v>
      </c>
      <c r="C132" s="126">
        <f>Table1422[[#This Row],[IQ1_Average]]</f>
        <v>22059.25</v>
      </c>
      <c r="D132" s="126">
        <f>Table1422[[#This Row],[IQ2_Average]]</f>
        <v>40592</v>
      </c>
      <c r="E132" s="126">
        <f>Table1422[[#This Row],[IQ3_Average]]</f>
        <v>63019</v>
      </c>
      <c r="F132" s="128">
        <f>Table1422[[#This Row],[SNAP_Average]]</f>
        <v>0.20599999999999999</v>
      </c>
      <c r="G132" s="127">
        <f>Table1422[[#This Row],[Poverty_Average]]</f>
        <v>0.13150000000000001</v>
      </c>
      <c r="H132" s="127">
        <f>Table1422[[#This Row],[Full Time Employment_Average]]</f>
        <v>0.47675000000000001</v>
      </c>
      <c r="I132">
        <f>'Update Information Here'!AL132</f>
        <v>0</v>
      </c>
      <c r="J132">
        <f t="shared" si="2"/>
        <v>0</v>
      </c>
      <c r="K132" s="131">
        <f>Table25[[#This Row],[Annual Fees]]/Table25[[#This Row],[IQ1_Average]]</f>
        <v>0</v>
      </c>
      <c r="L132" s="131">
        <f>Table25[[#This Row],[Annual Fees]]/Table25[[#This Row],[IQ2_Average]]</f>
        <v>0</v>
      </c>
      <c r="M132" s="131">
        <f>Table25[[#This Row],[Annual Fees]]/Table25[[#This Row],[IQ3_Average]]</f>
        <v>0</v>
      </c>
      <c r="N132" s="133">
        <f>AVERAGE(Table25[[#This Row],[RI_IQ1]:[RI_IQ3]])</f>
        <v>0</v>
      </c>
      <c r="O132">
        <f>IF(Table25[[#This Row],[SNAP_Average]]&gt;20%,1, IF(Table25[[#This Row],[SNAP_Average]]&lt;11%, 3, 2))</f>
        <v>1</v>
      </c>
      <c r="P132">
        <f>IF(Table25[[#This Row],[Poverty_Average]]&gt;20%,1, IF(Table25[[#This Row],[Poverty_Average]]&lt;10%, 3, 2))</f>
        <v>2</v>
      </c>
      <c r="Q132">
        <f>IF(Table25[[#This Row],[Full Time Employment_Average]]&lt;30%,1, IF(Table25[[#This Row],[Full Time Employment_Average]]&gt;50%, 3, 2))</f>
        <v>2</v>
      </c>
      <c r="R132" s="135">
        <f>AVERAGE(Table25[[#This Row],[FCI_SNAP]:[FCI_FullTimeEmployment]])</f>
        <v>1.6666666666666667</v>
      </c>
      <c r="S13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3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Row],[IQ2_Average]])*(3*0.02)/12,IF(D181&lt;=1.5,"NA")))</f>
        <v>58.250560954609092</v>
      </c>
      <c r="U13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145.62640238652276</v>
      </c>
    </row>
    <row r="133" spans="1:21" x14ac:dyDescent="0.25">
      <c r="A133" t="str">
        <f>Table1422[[#This Row],[Community]]</f>
        <v xml:space="preserve">Hoonah </v>
      </c>
      <c r="C133" s="126">
        <f>Table1422[[#This Row],[IQ1_Average]]</f>
        <v>25197.5</v>
      </c>
      <c r="D133" s="126">
        <f>Table1422[[#This Row],[IQ2_Average]]</f>
        <v>41938</v>
      </c>
      <c r="E133" s="126">
        <f>Table1422[[#This Row],[IQ3_Average]]</f>
        <v>65666.5</v>
      </c>
      <c r="F133" s="128">
        <f>Table1422[[#This Row],[SNAP_Average]]</f>
        <v>0.28825000000000001</v>
      </c>
      <c r="G133" s="127">
        <f>Table1422[[#This Row],[Poverty_Average]]</f>
        <v>0.16549999999999998</v>
      </c>
      <c r="H133" s="127">
        <f>Table1422[[#This Row],[Full Time Employment_Average]]</f>
        <v>0.27700000000000002</v>
      </c>
      <c r="I133">
        <f>'Update Information Here'!AL133</f>
        <v>88.63</v>
      </c>
      <c r="J133">
        <f t="shared" si="2"/>
        <v>1063.56</v>
      </c>
      <c r="K133" s="131">
        <f>Table25[[#This Row],[Annual Fees]]/Table25[[#This Row],[IQ1_Average]]</f>
        <v>4.2208949300525843E-2</v>
      </c>
      <c r="L133" s="131">
        <f>Table25[[#This Row],[Annual Fees]]/Table25[[#This Row],[IQ2_Average]]</f>
        <v>2.5360293766989363E-2</v>
      </c>
      <c r="M133" s="131">
        <f>Table25[[#This Row],[Annual Fees]]/Table25[[#This Row],[IQ3_Average]]</f>
        <v>1.6196386285244377E-2</v>
      </c>
      <c r="N133" s="133">
        <f>AVERAGE(Table25[[#This Row],[RI_IQ1]:[RI_IQ3]])</f>
        <v>2.7921876450919859E-2</v>
      </c>
      <c r="O133">
        <f>IF(Table25[[#This Row],[SNAP_Average]]&gt;20%,1, IF(Table25[[#This Row],[SNAP_Average]]&lt;11%, 3, 2))</f>
        <v>1</v>
      </c>
      <c r="P133">
        <f>IF(Table25[[#This Row],[Poverty_Average]]&gt;20%,1, IF(Table25[[#This Row],[Poverty_Average]]&lt;10%, 3, 2))</f>
        <v>2</v>
      </c>
      <c r="Q133">
        <f>IF(Table25[[#This Row],[Full Time Employment_Average]]&lt;30%,1, IF(Table25[[#This Row],[Full Time Employment_Average]]&gt;50%, 3, 2))</f>
        <v>1</v>
      </c>
      <c r="R133" s="135">
        <f>AVERAGE(Table25[[#This Row],[FCI_SNAP]:[FCI_FullTimeEmployment]])</f>
        <v>1.3333333333333333</v>
      </c>
      <c r="S13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3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Row],[IQ2_Average]])*(3*0.02)/12,IF(D182&lt;=1.5,"NA")))</f>
        <v>0</v>
      </c>
      <c r="U13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63.484272022899916</v>
      </c>
    </row>
    <row r="134" spans="1:21" x14ac:dyDescent="0.25">
      <c r="A134" t="str">
        <f>Table1422[[#This Row],[Community]]</f>
        <v xml:space="preserve">Hooper Bay </v>
      </c>
      <c r="C134" s="126">
        <f>Table1422[[#This Row],[IQ1_Average]]</f>
        <v>19066.666666666668</v>
      </c>
      <c r="D134" s="126">
        <f>Table1422[[#This Row],[IQ2_Average]]</f>
        <v>31974</v>
      </c>
      <c r="E134" s="126">
        <f>Table1422[[#This Row],[IQ3_Average]]</f>
        <v>54579.333333333336</v>
      </c>
      <c r="F134" s="128">
        <f>Table1422[[#This Row],[SNAP_Average]]</f>
        <v>0.36875000000000002</v>
      </c>
      <c r="G134" s="127">
        <f>Table1422[[#This Row],[Poverty_Average]]</f>
        <v>0.23399999999999999</v>
      </c>
      <c r="H134" s="127">
        <f>Table1422[[#This Row],[Full Time Employment_Average]]</f>
        <v>0.39275000000000004</v>
      </c>
      <c r="I134">
        <f>'Update Information Here'!AL134</f>
        <v>85</v>
      </c>
      <c r="J134">
        <f t="shared" si="2"/>
        <v>1020</v>
      </c>
      <c r="K134" s="131">
        <f>Table25[[#This Row],[Annual Fees]]/Table25[[#This Row],[IQ1_Average]]</f>
        <v>5.3496503496503492E-2</v>
      </c>
      <c r="L134" s="131">
        <f>Table25[[#This Row],[Annual Fees]]/Table25[[#This Row],[IQ2_Average]]</f>
        <v>3.1900919497091389E-2</v>
      </c>
      <c r="M134" s="131">
        <f>Table25[[#This Row],[Annual Fees]]/Table25[[#This Row],[IQ3_Average]]</f>
        <v>1.8688392431811796E-2</v>
      </c>
      <c r="N134" s="133">
        <f>AVERAGE(Table25[[#This Row],[RI_IQ1]:[RI_IQ3]])</f>
        <v>3.4695271808468889E-2</v>
      </c>
      <c r="O134">
        <f>IF(Table25[[#This Row],[SNAP_Average]]&gt;20%,1, IF(Table25[[#This Row],[SNAP_Average]]&lt;11%, 3, 2))</f>
        <v>1</v>
      </c>
      <c r="P134">
        <f>IF(Table25[[#This Row],[Poverty_Average]]&gt;20%,1, IF(Table25[[#This Row],[Poverty_Average]]&lt;10%, 3, 2))</f>
        <v>1</v>
      </c>
      <c r="Q134">
        <f>IF(Table25[[#This Row],[Full Time Employment_Average]]&lt;30%,1, IF(Table25[[#This Row],[Full Time Employment_Average]]&gt;50%, 3, 2))</f>
        <v>2</v>
      </c>
      <c r="R134" s="135">
        <f>AVERAGE(Table25[[#This Row],[FCI_SNAP]:[FCI_FullTimeEmployment]])</f>
        <v>1.3333333333333333</v>
      </c>
      <c r="S13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34"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Row],[IQ2_Average]])*(3*0.02)/12,IF(D183&lt;=1.5,"NA")))</f>
        <v>0</v>
      </c>
      <c r="U13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48.998030895525112</v>
      </c>
    </row>
    <row r="135" spans="1:21" x14ac:dyDescent="0.25">
      <c r="A135" t="str">
        <f>Table1422[[#This Row],[Community]]</f>
        <v xml:space="preserve">Hope  </v>
      </c>
      <c r="C135" s="126">
        <f>Table1422[[#This Row],[IQ1_Average]]</f>
        <v>12229.333333333334</v>
      </c>
      <c r="D135" s="126">
        <f>Table1422[[#This Row],[IQ2_Average]]</f>
        <v>23174.333333333332</v>
      </c>
      <c r="E135" s="126">
        <f>Table1422[[#This Row],[IQ3_Average]]</f>
        <v>46218.666666666664</v>
      </c>
      <c r="F135" s="128">
        <f>Table1422[[#This Row],[SNAP_Average]]</f>
        <v>0.21450000000000002</v>
      </c>
      <c r="G135" s="127">
        <f>Table1422[[#This Row],[Poverty_Average]]</f>
        <v>0.2525</v>
      </c>
      <c r="H135" s="127">
        <f>Table1422[[#This Row],[Full Time Employment_Average]]</f>
        <v>0.55549999999999999</v>
      </c>
      <c r="I135">
        <f>'Update Information Here'!AL135</f>
        <v>0</v>
      </c>
      <c r="J135">
        <f t="shared" si="2"/>
        <v>0</v>
      </c>
      <c r="K135" s="131">
        <f>Table25[[#This Row],[Annual Fees]]/Table25[[#This Row],[IQ1_Average]]</f>
        <v>0</v>
      </c>
      <c r="L135" s="131">
        <f>Table25[[#This Row],[Annual Fees]]/Table25[[#This Row],[IQ2_Average]]</f>
        <v>0</v>
      </c>
      <c r="M135" s="131">
        <f>Table25[[#This Row],[Annual Fees]]/Table25[[#This Row],[IQ3_Average]]</f>
        <v>0</v>
      </c>
      <c r="N135" s="133">
        <f>AVERAGE(Table25[[#This Row],[RI_IQ1]:[RI_IQ3]])</f>
        <v>0</v>
      </c>
      <c r="O135">
        <f>IF(Table25[[#This Row],[SNAP_Average]]&gt;20%,1, IF(Table25[[#This Row],[SNAP_Average]]&lt;11%, 3, 2))</f>
        <v>1</v>
      </c>
      <c r="P135">
        <f>IF(Table25[[#This Row],[Poverty_Average]]&gt;20%,1, IF(Table25[[#This Row],[Poverty_Average]]&lt;10%, 3, 2))</f>
        <v>1</v>
      </c>
      <c r="Q135">
        <f>IF(Table25[[#This Row],[Full Time Employment_Average]]&lt;30%,1, IF(Table25[[#This Row],[Full Time Employment_Average]]&gt;50%, 3, 2))</f>
        <v>3</v>
      </c>
      <c r="R135" s="135">
        <f>AVERAGE(Table25[[#This Row],[FCI_SNAP]:[FCI_FullTimeEmployment]])</f>
        <v>1.6666666666666667</v>
      </c>
      <c r="S13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3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Row],[IQ2_Average]])*(3*0.02)/12,IF(D184&lt;=1.5,"NA")))</f>
        <v>34.116169024211018</v>
      </c>
      <c r="U13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85.290422560527574</v>
      </c>
    </row>
    <row r="136" spans="1:21" x14ac:dyDescent="0.25">
      <c r="A136" t="str">
        <f>Table1422[[#This Row],[Community]]</f>
        <v xml:space="preserve">Houston </v>
      </c>
      <c r="C136" s="126">
        <f>Table1422[[#This Row],[IQ1_Average]]</f>
        <v>19068.5</v>
      </c>
      <c r="D136" s="126">
        <f>Table1422[[#This Row],[IQ2_Average]]</f>
        <v>38705</v>
      </c>
      <c r="E136" s="126">
        <f>Table1422[[#This Row],[IQ3_Average]]</f>
        <v>65348.5</v>
      </c>
      <c r="F136" s="128">
        <f>Table1422[[#This Row],[SNAP_Average]]</f>
        <v>0.2445</v>
      </c>
      <c r="G136" s="127">
        <f>Table1422[[#This Row],[Poverty_Average]]</f>
        <v>0.1545</v>
      </c>
      <c r="H136" s="127">
        <f>Table1422[[#This Row],[Full Time Employment_Average]]</f>
        <v>0.44374999999999998</v>
      </c>
      <c r="I136">
        <f>'Update Information Here'!AL136</f>
        <v>0</v>
      </c>
      <c r="J136">
        <f t="shared" si="2"/>
        <v>0</v>
      </c>
      <c r="K136" s="131">
        <f>Table25[[#This Row],[Annual Fees]]/Table25[[#This Row],[IQ1_Average]]</f>
        <v>0</v>
      </c>
      <c r="L136" s="131">
        <f>Table25[[#This Row],[Annual Fees]]/Table25[[#This Row],[IQ2_Average]]</f>
        <v>0</v>
      </c>
      <c r="M136" s="131">
        <f>Table25[[#This Row],[Annual Fees]]/Table25[[#This Row],[IQ3_Average]]</f>
        <v>0</v>
      </c>
      <c r="N136" s="133">
        <f>AVERAGE(Table25[[#This Row],[RI_IQ1]:[RI_IQ3]])</f>
        <v>0</v>
      </c>
      <c r="O136">
        <f>IF(Table25[[#This Row],[SNAP_Average]]&gt;20%,1, IF(Table25[[#This Row],[SNAP_Average]]&lt;11%, 3, 2))</f>
        <v>1</v>
      </c>
      <c r="P136">
        <f>IF(Table25[[#This Row],[Poverty_Average]]&gt;20%,1, IF(Table25[[#This Row],[Poverty_Average]]&lt;10%, 3, 2))</f>
        <v>2</v>
      </c>
      <c r="Q136">
        <f>IF(Table25[[#This Row],[Full Time Employment_Average]]&lt;30%,1, IF(Table25[[#This Row],[Full Time Employment_Average]]&gt;50%, 3, 2))</f>
        <v>2</v>
      </c>
      <c r="R136" s="135">
        <f>AVERAGE(Table25[[#This Row],[FCI_SNAP]:[FCI_FullTimeEmployment]])</f>
        <v>1.6666666666666667</v>
      </c>
      <c r="S13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3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Row],[IQ2_Average]])*(3*0.02)/12,IF(D185&lt;=1.5,"NA")))</f>
        <v>53.429343610646214</v>
      </c>
      <c r="U13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133.57335902661558</v>
      </c>
    </row>
    <row r="137" spans="1:21" x14ac:dyDescent="0.25">
      <c r="A137" t="str">
        <f>Table1422[[#This Row],[Community]]</f>
        <v xml:space="preserve">Hughes </v>
      </c>
      <c r="C137" s="126">
        <f>Table1422[[#This Row],[IQ1_Average]]</f>
        <v>15612.5</v>
      </c>
      <c r="D137" s="126">
        <f>Table1422[[#This Row],[IQ2_Average]]</f>
        <v>32318.75</v>
      </c>
      <c r="E137" s="126">
        <f>Table1422[[#This Row],[IQ3_Average]]</f>
        <v>48152.5</v>
      </c>
      <c r="F137" s="128">
        <f>Table1422[[#This Row],[SNAP_Average]]</f>
        <v>0.40749999999999997</v>
      </c>
      <c r="G137" s="127">
        <f>Table1422[[#This Row],[Poverty_Average]]</f>
        <v>0.28049999999999997</v>
      </c>
      <c r="H137" s="127">
        <f>Table1422[[#This Row],[Full Time Employment_Average]]</f>
        <v>0.24925</v>
      </c>
      <c r="I137">
        <f>'Update Information Here'!AL137</f>
        <v>125</v>
      </c>
      <c r="J137">
        <f t="shared" si="2"/>
        <v>1500</v>
      </c>
      <c r="K137" s="131">
        <f>Table25[[#This Row],[Annual Fees]]/Table25[[#This Row],[IQ1_Average]]</f>
        <v>9.6076861489191354E-2</v>
      </c>
      <c r="L137" s="131">
        <f>Table25[[#This Row],[Annual Fees]]/Table25[[#This Row],[IQ2_Average]]</f>
        <v>4.641268613421002E-2</v>
      </c>
      <c r="M137" s="131">
        <f>Table25[[#This Row],[Annual Fees]]/Table25[[#This Row],[IQ3_Average]]</f>
        <v>3.1151030579928352E-2</v>
      </c>
      <c r="N137" s="133">
        <f>AVERAGE(Table25[[#This Row],[RI_IQ1]:[RI_IQ3]])</f>
        <v>5.7880192734443246E-2</v>
      </c>
      <c r="O137">
        <f>IF(Table25[[#This Row],[SNAP_Average]]&gt;20%,1, IF(Table25[[#This Row],[SNAP_Average]]&lt;11%, 3, 2))</f>
        <v>1</v>
      </c>
      <c r="P137">
        <f>IF(Table25[[#This Row],[Poverty_Average]]&gt;20%,1, IF(Table25[[#This Row],[Poverty_Average]]&lt;10%, 3, 2))</f>
        <v>1</v>
      </c>
      <c r="Q137">
        <f>IF(Table25[[#This Row],[Full Time Employment_Average]]&lt;30%,1, IF(Table25[[#This Row],[Full Time Employment_Average]]&gt;50%, 3, 2))</f>
        <v>1</v>
      </c>
      <c r="R137" s="135">
        <f>AVERAGE(Table25[[#This Row],[FCI_SNAP]:[FCI_FullTimeEmployment]])</f>
        <v>1</v>
      </c>
      <c r="S13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37"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Row],[IQ2_Average]])*(3*0.02)/12,IF(D186&lt;=1.5,"NA")))</f>
        <v>#DIV/0!</v>
      </c>
      <c r="U13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43.192668888821864</v>
      </c>
    </row>
    <row r="138" spans="1:21" x14ac:dyDescent="0.25">
      <c r="A138" t="str">
        <f>Table1422[[#This Row],[Community]]</f>
        <v xml:space="preserve">Huslia </v>
      </c>
      <c r="C138" s="126">
        <f>Table1422[[#This Row],[IQ1_Average]]</f>
        <v>15041.666666666666</v>
      </c>
      <c r="D138" s="126">
        <f>Table1422[[#This Row],[IQ2_Average]]</f>
        <v>31527.666666666668</v>
      </c>
      <c r="E138" s="126">
        <f>Table1422[[#This Row],[IQ3_Average]]</f>
        <v>43625</v>
      </c>
      <c r="F138" s="128">
        <f>Table1422[[#This Row],[SNAP_Average]]</f>
        <v>0.35300000000000004</v>
      </c>
      <c r="G138" s="127">
        <f>Table1422[[#This Row],[Poverty_Average]]</f>
        <v>0.23150000000000001</v>
      </c>
      <c r="H138" s="127">
        <f>Table1422[[#This Row],[Full Time Employment_Average]]</f>
        <v>0.28425</v>
      </c>
      <c r="I138">
        <f>'Update Information Here'!AL138</f>
        <v>110</v>
      </c>
      <c r="J138">
        <f t="shared" si="2"/>
        <v>1320</v>
      </c>
      <c r="K138" s="131">
        <f>Table25[[#This Row],[Annual Fees]]/Table25[[#This Row],[IQ1_Average]]</f>
        <v>8.7756232686980615E-2</v>
      </c>
      <c r="L138" s="131">
        <f>Table25[[#This Row],[Annual Fees]]/Table25[[#This Row],[IQ2_Average]]</f>
        <v>4.1867988962075636E-2</v>
      </c>
      <c r="M138" s="131">
        <f>Table25[[#This Row],[Annual Fees]]/Table25[[#This Row],[IQ3_Average]]</f>
        <v>3.0257879656160457E-2</v>
      </c>
      <c r="N138" s="133">
        <f>AVERAGE(Table25[[#This Row],[RI_IQ1]:[RI_IQ3]])</f>
        <v>5.3294033768405559E-2</v>
      </c>
      <c r="O138">
        <f>IF(Table25[[#This Row],[SNAP_Average]]&gt;20%,1, IF(Table25[[#This Row],[SNAP_Average]]&lt;11%, 3, 2))</f>
        <v>1</v>
      </c>
      <c r="P138">
        <f>IF(Table25[[#This Row],[Poverty_Average]]&gt;20%,1, IF(Table25[[#This Row],[Poverty_Average]]&lt;10%, 3, 2))</f>
        <v>1</v>
      </c>
      <c r="Q138">
        <f>IF(Table25[[#This Row],[Full Time Employment_Average]]&lt;30%,1, IF(Table25[[#This Row],[Full Time Employment_Average]]&gt;50%, 3, 2))</f>
        <v>1</v>
      </c>
      <c r="R138" s="135">
        <f>AVERAGE(Table25[[#This Row],[FCI_SNAP]:[FCI_FullTimeEmployment]])</f>
        <v>1</v>
      </c>
      <c r="S13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38"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Row],[IQ2_Average]])*(3*0.02)/12,IF(D187&lt;=1.5,"NA")))</f>
        <v>#DIV/0!</v>
      </c>
      <c r="U13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41.280418171390714</v>
      </c>
    </row>
    <row r="139" spans="1:21" x14ac:dyDescent="0.25">
      <c r="A139" t="str">
        <f>Table1422[[#This Row],[Community]]</f>
        <v xml:space="preserve">Hydaburg </v>
      </c>
      <c r="C139" s="126">
        <f>Table1422[[#This Row],[IQ1_Average]]</f>
        <v>19742.333333333332</v>
      </c>
      <c r="D139" s="126">
        <f>Table1422[[#This Row],[IQ2_Average]]</f>
        <v>29238</v>
      </c>
      <c r="E139" s="126">
        <f>Table1422[[#This Row],[IQ3_Average]]</f>
        <v>43777.666666666664</v>
      </c>
      <c r="F139" s="128">
        <f>Table1422[[#This Row],[SNAP_Average]]</f>
        <v>0.22175</v>
      </c>
      <c r="G139" s="127">
        <f>Table1422[[#This Row],[Poverty_Average]]</f>
        <v>0.26050000000000001</v>
      </c>
      <c r="H139" s="127">
        <f>Table1422[[#This Row],[Full Time Employment_Average]]</f>
        <v>0.39566666666666667</v>
      </c>
      <c r="I139">
        <f>'Update Information Here'!AL139</f>
        <v>80</v>
      </c>
      <c r="J139">
        <f t="shared" si="2"/>
        <v>960</v>
      </c>
      <c r="K139" s="131">
        <f>Table25[[#This Row],[Annual Fees]]/Table25[[#This Row],[IQ1_Average]]</f>
        <v>4.8626471035169774E-2</v>
      </c>
      <c r="L139" s="131">
        <f>Table25[[#This Row],[Annual Fees]]/Table25[[#This Row],[IQ2_Average]]</f>
        <v>3.2833983172583625E-2</v>
      </c>
      <c r="M139" s="131">
        <f>Table25[[#This Row],[Annual Fees]]/Table25[[#This Row],[IQ3_Average]]</f>
        <v>2.1928989667486468E-2</v>
      </c>
      <c r="N139" s="133">
        <f>AVERAGE(Table25[[#This Row],[RI_IQ1]:[RI_IQ3]])</f>
        <v>3.4463147958413286E-2</v>
      </c>
      <c r="O139">
        <f>IF(Table25[[#This Row],[SNAP_Average]]&gt;20%,1, IF(Table25[[#This Row],[SNAP_Average]]&lt;11%, 3, 2))</f>
        <v>1</v>
      </c>
      <c r="P139">
        <f>IF(Table25[[#This Row],[Poverty_Average]]&gt;20%,1, IF(Table25[[#This Row],[Poverty_Average]]&lt;10%, 3, 2))</f>
        <v>1</v>
      </c>
      <c r="Q139">
        <f>IF(Table25[[#This Row],[Full Time Employment_Average]]&lt;30%,1, IF(Table25[[#This Row],[Full Time Employment_Average]]&gt;50%, 3, 2))</f>
        <v>2</v>
      </c>
      <c r="R139" s="135">
        <f>AVERAGE(Table25[[#This Row],[FCI_SNAP]:[FCI_FullTimeEmployment]])</f>
        <v>1.3333333333333333</v>
      </c>
      <c r="S13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39"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Row],[IQ2_Average]])*(3*0.02)/12,IF(D188&lt;=1.5,"NA")))</f>
        <v>#DIV/0!</v>
      </c>
      <c r="U13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46.426403122858119</v>
      </c>
    </row>
    <row r="140" spans="1:21" x14ac:dyDescent="0.25">
      <c r="A140" t="str">
        <f>Table1422[[#This Row],[Community]]</f>
        <v xml:space="preserve">Hyder  </v>
      </c>
      <c r="C140" s="126">
        <f>Table1422[[#This Row],[IQ1_Average]]</f>
        <v>23889</v>
      </c>
      <c r="D140" s="126">
        <f>Table1422[[#This Row],[IQ2_Average]]</f>
        <v>35625</v>
      </c>
      <c r="E140" s="126">
        <f>Table1422[[#This Row],[IQ3_Average]]</f>
        <v>52325</v>
      </c>
      <c r="F140" s="128">
        <f>Table1422[[#This Row],[SNAP_Average]]</f>
        <v>0.16466666666666666</v>
      </c>
      <c r="G140" s="127">
        <f>Table1422[[#This Row],[Poverty_Average]]</f>
        <v>0.11299999999999999</v>
      </c>
      <c r="H140" s="127">
        <f>Table1422[[#This Row],[Full Time Employment_Average]]</f>
        <v>0.26749999999999996</v>
      </c>
      <c r="I140">
        <f>'Update Information Here'!AL140</f>
        <v>0</v>
      </c>
      <c r="J140">
        <f t="shared" si="2"/>
        <v>0</v>
      </c>
      <c r="K140" s="131">
        <f>Table25[[#This Row],[Annual Fees]]/Table25[[#This Row],[IQ1_Average]]</f>
        <v>0</v>
      </c>
      <c r="L140" s="131">
        <f>Table25[[#This Row],[Annual Fees]]/Table25[[#This Row],[IQ2_Average]]</f>
        <v>0</v>
      </c>
      <c r="M140" s="131">
        <f>Table25[[#This Row],[Annual Fees]]/Table25[[#This Row],[IQ3_Average]]</f>
        <v>0</v>
      </c>
      <c r="N140" s="133">
        <f>AVERAGE(Table25[[#This Row],[RI_IQ1]:[RI_IQ3]])</f>
        <v>0</v>
      </c>
      <c r="O140">
        <f>IF(Table25[[#This Row],[SNAP_Average]]&gt;20%,1, IF(Table25[[#This Row],[SNAP_Average]]&lt;11%, 3, 2))</f>
        <v>2</v>
      </c>
      <c r="P140">
        <f>IF(Table25[[#This Row],[Poverty_Average]]&gt;20%,1, IF(Table25[[#This Row],[Poverty_Average]]&lt;10%, 3, 2))</f>
        <v>2</v>
      </c>
      <c r="Q140">
        <f>IF(Table25[[#This Row],[Full Time Employment_Average]]&lt;30%,1, IF(Table25[[#This Row],[Full Time Employment_Average]]&gt;50%, 3, 2))</f>
        <v>1</v>
      </c>
      <c r="R140" s="135">
        <f>AVERAGE(Table25[[#This Row],[FCI_SNAP]:[FCI_FullTimeEmployment]])</f>
        <v>1.6666666666666667</v>
      </c>
      <c r="S14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4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Row],[IQ2_Average]])*(3*0.02)/12,IF(D189&lt;=1.5,"NA")))</f>
        <v>56.153421461184735</v>
      </c>
      <c r="U14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140.38355365296187</v>
      </c>
    </row>
    <row r="141" spans="1:21" x14ac:dyDescent="0.25">
      <c r="A141" t="str">
        <f>Table1422[[#This Row],[Community]]</f>
        <v xml:space="preserve">Igiugig  </v>
      </c>
      <c r="C141" s="126">
        <f>Table1422[[#This Row],[IQ1_Average]]</f>
        <v>30916.666666666668</v>
      </c>
      <c r="D141" s="126">
        <f>Table1422[[#This Row],[IQ2_Average]]</f>
        <v>48916.666666666664</v>
      </c>
      <c r="E141" s="126">
        <f>Table1422[[#This Row],[IQ3_Average]]</f>
        <v>76416.666666666672</v>
      </c>
      <c r="F141" s="128">
        <f>Table1422[[#This Row],[SNAP_Average]]</f>
        <v>0.15200000000000002</v>
      </c>
      <c r="G141" s="127">
        <f>Table1422[[#This Row],[Poverty_Average]]</f>
        <v>6.9333333333333344E-2</v>
      </c>
      <c r="H141" s="127">
        <f>Table1422[[#This Row],[Full Time Employment_Average]]</f>
        <v>0.37749999999999995</v>
      </c>
      <c r="I141">
        <f>'Update Information Here'!AL141</f>
        <v>0</v>
      </c>
      <c r="J141">
        <f t="shared" si="2"/>
        <v>0</v>
      </c>
      <c r="K141" s="131">
        <f>Table25[[#This Row],[Annual Fees]]/Table25[[#This Row],[IQ1_Average]]</f>
        <v>0</v>
      </c>
      <c r="L141" s="131">
        <f>Table25[[#This Row],[Annual Fees]]/Table25[[#This Row],[IQ2_Average]]</f>
        <v>0</v>
      </c>
      <c r="M141" s="131">
        <f>Table25[[#This Row],[Annual Fees]]/Table25[[#This Row],[IQ3_Average]]</f>
        <v>0</v>
      </c>
      <c r="N141" s="133">
        <f>AVERAGE(Table25[[#This Row],[RI_IQ1]:[RI_IQ3]])</f>
        <v>0</v>
      </c>
      <c r="O141">
        <f>IF(Table25[[#This Row],[SNAP_Average]]&gt;20%,1, IF(Table25[[#This Row],[SNAP_Average]]&lt;11%, 3, 2))</f>
        <v>2</v>
      </c>
      <c r="P141">
        <f>IF(Table25[[#This Row],[Poverty_Average]]&gt;20%,1, IF(Table25[[#This Row],[Poverty_Average]]&lt;10%, 3, 2))</f>
        <v>3</v>
      </c>
      <c r="Q141">
        <f>IF(Table25[[#This Row],[Full Time Employment_Average]]&lt;30%,1, IF(Table25[[#This Row],[Full Time Employment_Average]]&gt;50%, 3, 2))</f>
        <v>2</v>
      </c>
      <c r="R141" s="135">
        <f>AVERAGE(Table25[[#This Row],[FCI_SNAP]:[FCI_FullTimeEmployment]])</f>
        <v>2.3333333333333335</v>
      </c>
      <c r="S14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4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Row],[IQ2_Average]])*(3*0.02)/12,IF(D190&lt;=1.5,"NA")))</f>
        <v>75.902372043326579</v>
      </c>
      <c r="U14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189.75593010831651</v>
      </c>
    </row>
    <row r="142" spans="1:21" x14ac:dyDescent="0.25">
      <c r="A142" t="str">
        <f>Table1422[[#This Row],[Community]]</f>
        <v xml:space="preserve">Iliamna  </v>
      </c>
      <c r="C142" s="126">
        <f>Table1422[[#This Row],[IQ1_Average]]</f>
        <v>42166.666666666664</v>
      </c>
      <c r="D142" s="126">
        <f>Table1422[[#This Row],[IQ2_Average]]</f>
        <v>61666.666666666664</v>
      </c>
      <c r="E142" s="126">
        <f>Table1422[[#This Row],[IQ3_Average]]</f>
        <v>99333.333333333328</v>
      </c>
      <c r="F142" s="128">
        <f>Table1422[[#This Row],[SNAP_Average]]</f>
        <v>0.161</v>
      </c>
      <c r="G142" s="127">
        <f>Table1422[[#This Row],[Poverty_Average]]</f>
        <v>8.3333333333333329E-2</v>
      </c>
      <c r="H142" s="127">
        <f>Table1422[[#This Row],[Full Time Employment_Average]]</f>
        <v>0.4413333333333333</v>
      </c>
      <c r="I142">
        <f>'Update Information Here'!AL142</f>
        <v>0</v>
      </c>
      <c r="J142">
        <f t="shared" si="2"/>
        <v>0</v>
      </c>
      <c r="K142" s="131">
        <f>Table25[[#This Row],[Annual Fees]]/Table25[[#This Row],[IQ1_Average]]</f>
        <v>0</v>
      </c>
      <c r="L142" s="131">
        <f>Table25[[#This Row],[Annual Fees]]/Table25[[#This Row],[IQ2_Average]]</f>
        <v>0</v>
      </c>
      <c r="M142" s="131">
        <f>Table25[[#This Row],[Annual Fees]]/Table25[[#This Row],[IQ3_Average]]</f>
        <v>0</v>
      </c>
      <c r="N142" s="133">
        <f>AVERAGE(Table25[[#This Row],[RI_IQ1]:[RI_IQ3]])</f>
        <v>0</v>
      </c>
      <c r="O142">
        <f>IF(Table25[[#This Row],[SNAP_Average]]&gt;20%,1, IF(Table25[[#This Row],[SNAP_Average]]&lt;11%, 3, 2))</f>
        <v>2</v>
      </c>
      <c r="P142">
        <f>IF(Table25[[#This Row],[Poverty_Average]]&gt;20%,1, IF(Table25[[#This Row],[Poverty_Average]]&lt;10%, 3, 2))</f>
        <v>3</v>
      </c>
      <c r="Q142">
        <f>IF(Table25[[#This Row],[Full Time Employment_Average]]&lt;30%,1, IF(Table25[[#This Row],[Full Time Employment_Average]]&gt;50%, 3, 2))</f>
        <v>2</v>
      </c>
      <c r="R142" s="135">
        <f>AVERAGE(Table25[[#This Row],[FCI_SNAP]:[FCI_FullTimeEmployment]])</f>
        <v>2.3333333333333335</v>
      </c>
      <c r="S14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4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Row],[IQ2_Average]])*(3*0.02)/12,IF(D191&lt;=1.5,"NA")))</f>
        <v>100.00250940309185</v>
      </c>
      <c r="U14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250.0062735077297</v>
      </c>
    </row>
    <row r="143" spans="1:21" x14ac:dyDescent="0.25">
      <c r="A143" t="str">
        <f>Table1422[[#This Row],[Community]]</f>
        <v xml:space="preserve">Ivanof Bay  </v>
      </c>
      <c r="C143" s="126">
        <f>Table1422[[#This Row],[IQ1_Average]]</f>
        <v>46529</v>
      </c>
      <c r="D143" s="126">
        <f>Table1422[[#This Row],[IQ2_Average]]</f>
        <v>71976</v>
      </c>
      <c r="E143" s="126">
        <f>Table1422[[#This Row],[IQ3_Average]]</f>
        <v>101186.5</v>
      </c>
      <c r="F143" s="128">
        <f>Table1422[[#This Row],[SNAP_Average]]</f>
        <v>0.11599999999999999</v>
      </c>
      <c r="G143" s="127">
        <f>Table1422[[#This Row],[Poverty_Average]]</f>
        <v>7.85E-2</v>
      </c>
      <c r="H143" s="127">
        <f>Table1422[[#This Row],[Full Time Employment_Average]]</f>
        <v>0.49499999999999994</v>
      </c>
      <c r="I143">
        <f>'Update Information Here'!AL143</f>
        <v>0</v>
      </c>
      <c r="J143">
        <f t="shared" si="2"/>
        <v>0</v>
      </c>
      <c r="K143" s="131">
        <f>Table25[[#This Row],[Annual Fees]]/Table25[[#This Row],[IQ1_Average]]</f>
        <v>0</v>
      </c>
      <c r="L143" s="131">
        <f>Table25[[#This Row],[Annual Fees]]/Table25[[#This Row],[IQ2_Average]]</f>
        <v>0</v>
      </c>
      <c r="M143" s="131">
        <f>Table25[[#This Row],[Annual Fees]]/Table25[[#This Row],[IQ3_Average]]</f>
        <v>0</v>
      </c>
      <c r="N143" s="133">
        <f>AVERAGE(Table25[[#This Row],[RI_IQ1]:[RI_IQ3]])</f>
        <v>0</v>
      </c>
      <c r="O143">
        <f>IF(Table25[[#This Row],[SNAP_Average]]&gt;20%,1, IF(Table25[[#This Row],[SNAP_Average]]&lt;11%, 3, 2))</f>
        <v>2</v>
      </c>
      <c r="P143">
        <f>IF(Table25[[#This Row],[Poverty_Average]]&gt;20%,1, IF(Table25[[#This Row],[Poverty_Average]]&lt;10%, 3, 2))</f>
        <v>3</v>
      </c>
      <c r="Q143">
        <f>IF(Table25[[#This Row],[Full Time Employment_Average]]&lt;30%,1, IF(Table25[[#This Row],[Full Time Employment_Average]]&gt;50%, 3, 2))</f>
        <v>2</v>
      </c>
      <c r="R143" s="135">
        <f>AVERAGE(Table25[[#This Row],[FCI_SNAP]:[FCI_FullTimeEmployment]])</f>
        <v>2.3333333333333335</v>
      </c>
      <c r="S14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4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Row],[IQ2_Average]])*(3*0.02)/12,IF(D192&lt;=1.5,"NA")))</f>
        <v>110.45272918289311</v>
      </c>
      <c r="U14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276.13182295723283</v>
      </c>
    </row>
    <row r="144" spans="1:21" x14ac:dyDescent="0.25">
      <c r="A144" t="str">
        <f>Table1422[[#This Row],[Community]]</f>
        <v xml:space="preserve">Juneau  </v>
      </c>
      <c r="C144" s="126">
        <f>Table1422[[#This Row],[IQ1_Average]]</f>
        <v>40388</v>
      </c>
      <c r="D144" s="126">
        <f>Table1422[[#This Row],[IQ2_Average]]</f>
        <v>67120.333333333328</v>
      </c>
      <c r="E144" s="126">
        <f>Table1422[[#This Row],[IQ3_Average]]</f>
        <v>98002.333333333328</v>
      </c>
      <c r="F144" s="128">
        <f>Table1422[[#This Row],[SNAP_Average]]</f>
        <v>6.4333333333333326E-2</v>
      </c>
      <c r="G144" s="127">
        <f>Table1422[[#This Row],[Poverty_Average]]</f>
        <v>8.1666666666666665E-2</v>
      </c>
      <c r="H144" s="127">
        <f>Table1422[[#This Row],[Full Time Employment_Average]]</f>
        <v>0.49424999999999997</v>
      </c>
      <c r="I144">
        <f>'Update Information Here'!AL144</f>
        <v>0</v>
      </c>
      <c r="J144">
        <f t="shared" si="2"/>
        <v>0</v>
      </c>
      <c r="K144" s="131">
        <f>Table25[[#This Row],[Annual Fees]]/Table25[[#This Row],[IQ1_Average]]</f>
        <v>0</v>
      </c>
      <c r="L144" s="131">
        <f>Table25[[#This Row],[Annual Fees]]/Table25[[#This Row],[IQ2_Average]]</f>
        <v>0</v>
      </c>
      <c r="M144" s="131">
        <f>Table25[[#This Row],[Annual Fees]]/Table25[[#This Row],[IQ3_Average]]</f>
        <v>0</v>
      </c>
      <c r="N144" s="133">
        <f>AVERAGE(Table25[[#This Row],[RI_IQ1]:[RI_IQ3]])</f>
        <v>0</v>
      </c>
      <c r="O144">
        <f>IF(Table25[[#This Row],[SNAP_Average]]&gt;20%,1, IF(Table25[[#This Row],[SNAP_Average]]&lt;11%, 3, 2))</f>
        <v>3</v>
      </c>
      <c r="P144">
        <f>IF(Table25[[#This Row],[Poverty_Average]]&gt;20%,1, IF(Table25[[#This Row],[Poverty_Average]]&lt;10%, 3, 2))</f>
        <v>3</v>
      </c>
      <c r="Q144">
        <f>IF(Table25[[#This Row],[Full Time Employment_Average]]&lt;30%,1, IF(Table25[[#This Row],[Full Time Employment_Average]]&gt;50%, 3, 2))</f>
        <v>2</v>
      </c>
      <c r="R144" s="135">
        <f>AVERAGE(Table25[[#This Row],[FCI_SNAP]:[FCI_FullTimeEmployment]])</f>
        <v>2.6666666666666665</v>
      </c>
      <c r="S14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4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Row],[IQ2_Average]])*(3*0.02)/12,IF(D193&lt;=1.5,"NA")))</f>
        <v>250.69048551867968</v>
      </c>
      <c r="U14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401.10477682988738</v>
      </c>
    </row>
    <row r="145" spans="1:21" x14ac:dyDescent="0.25">
      <c r="A145" t="str">
        <f>Table1422[[#This Row],[Community]]</f>
        <v xml:space="preserve">Kachemak </v>
      </c>
      <c r="C145" s="126">
        <f>Table1422[[#This Row],[IQ1_Average]]</f>
        <v>30735</v>
      </c>
      <c r="D145" s="126">
        <f>Table1422[[#This Row],[IQ2_Average]]</f>
        <v>55321.75</v>
      </c>
      <c r="E145" s="126">
        <f>Table1422[[#This Row],[IQ3_Average]]</f>
        <v>85664.75</v>
      </c>
      <c r="F145" s="128">
        <f>Table1422[[#This Row],[SNAP_Average]]</f>
        <v>0.14274999999999999</v>
      </c>
      <c r="G145" s="127">
        <f>Table1422[[#This Row],[Poverty_Average]]</f>
        <v>9.5750000000000002E-2</v>
      </c>
      <c r="H145" s="127">
        <f>Table1422[[#This Row],[Full Time Employment_Average]]</f>
        <v>0.34900000000000003</v>
      </c>
      <c r="I145">
        <f>'Update Information Here'!AL145</f>
        <v>0</v>
      </c>
      <c r="J145">
        <f t="shared" si="2"/>
        <v>0</v>
      </c>
      <c r="K145" s="131">
        <f>Table25[[#This Row],[Annual Fees]]/Table25[[#This Row],[IQ1_Average]]</f>
        <v>0</v>
      </c>
      <c r="L145" s="131">
        <f>Table25[[#This Row],[Annual Fees]]/Table25[[#This Row],[IQ2_Average]]</f>
        <v>0</v>
      </c>
      <c r="M145" s="131">
        <f>Table25[[#This Row],[Annual Fees]]/Table25[[#This Row],[IQ3_Average]]</f>
        <v>0</v>
      </c>
      <c r="N145" s="133">
        <f>AVERAGE(Table25[[#This Row],[RI_IQ1]:[RI_IQ3]])</f>
        <v>0</v>
      </c>
      <c r="O145">
        <f>IF(Table25[[#This Row],[SNAP_Average]]&gt;20%,1, IF(Table25[[#This Row],[SNAP_Average]]&lt;11%, 3, 2))</f>
        <v>2</v>
      </c>
      <c r="P145">
        <f>IF(Table25[[#This Row],[Poverty_Average]]&gt;20%,1, IF(Table25[[#This Row],[Poverty_Average]]&lt;10%, 3, 2))</f>
        <v>3</v>
      </c>
      <c r="Q145">
        <f>IF(Table25[[#This Row],[Full Time Employment_Average]]&lt;30%,1, IF(Table25[[#This Row],[Full Time Employment_Average]]&gt;50%, 3, 2))</f>
        <v>2</v>
      </c>
      <c r="R145" s="135">
        <f>AVERAGE(Table25[[#This Row],[FCI_SNAP]:[FCI_FullTimeEmployment]])</f>
        <v>2.3333333333333335</v>
      </c>
      <c r="S14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4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Row],[IQ2_Average]])*(3*0.02)/12,IF(D194&lt;=1.5,"NA")))</f>
        <v>80.275270196305996</v>
      </c>
      <c r="U14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200.68817549076505</v>
      </c>
    </row>
    <row r="146" spans="1:21" x14ac:dyDescent="0.25">
      <c r="A146" t="str">
        <f>Table1422[[#This Row],[Community]]</f>
        <v xml:space="preserve">Kake </v>
      </c>
      <c r="C146" s="126">
        <f>Table1422[[#This Row],[IQ1_Average]]</f>
        <v>28450</v>
      </c>
      <c r="D146" s="126">
        <f>Table1422[[#This Row],[IQ2_Average]]</f>
        <v>44816</v>
      </c>
      <c r="E146" s="126">
        <f>Table1422[[#This Row],[IQ3_Average]]</f>
        <v>67470</v>
      </c>
      <c r="F146" s="128">
        <f>Table1422[[#This Row],[SNAP_Average]]</f>
        <v>0.21849999999999997</v>
      </c>
      <c r="G146" s="127">
        <f>Table1422[[#This Row],[Poverty_Average]]</f>
        <v>0.10875000000000001</v>
      </c>
      <c r="H146" s="127">
        <f>Table1422[[#This Row],[Full Time Employment_Average]]</f>
        <v>0.47</v>
      </c>
      <c r="I146">
        <f>'Update Information Here'!AL146</f>
        <v>87.89</v>
      </c>
      <c r="J146">
        <f t="shared" si="2"/>
        <v>1054.68</v>
      </c>
      <c r="K146" s="131">
        <f>Table25[[#This Row],[Annual Fees]]/Table25[[#This Row],[IQ1_Average]]</f>
        <v>3.7071353251318107E-2</v>
      </c>
      <c r="L146" s="131">
        <f>Table25[[#This Row],[Annual Fees]]/Table25[[#This Row],[IQ2_Average]]</f>
        <v>2.3533559443056053E-2</v>
      </c>
      <c r="M146" s="131">
        <f>Table25[[#This Row],[Annual Fees]]/Table25[[#This Row],[IQ3_Average]]</f>
        <v>1.5631836371720765E-2</v>
      </c>
      <c r="N146" s="133">
        <f>AVERAGE(Table25[[#This Row],[RI_IQ1]:[RI_IQ3]])</f>
        <v>2.5412249688698308E-2</v>
      </c>
      <c r="O146">
        <f>IF(Table25[[#This Row],[SNAP_Average]]&gt;20%,1, IF(Table25[[#This Row],[SNAP_Average]]&lt;11%, 3, 2))</f>
        <v>1</v>
      </c>
      <c r="P146">
        <f>IF(Table25[[#This Row],[Poverty_Average]]&gt;20%,1, IF(Table25[[#This Row],[Poverty_Average]]&lt;10%, 3, 2))</f>
        <v>2</v>
      </c>
      <c r="Q146">
        <f>IF(Table25[[#This Row],[Full Time Employment_Average]]&lt;30%,1, IF(Table25[[#This Row],[Full Time Employment_Average]]&gt;50%, 3, 2))</f>
        <v>2</v>
      </c>
      <c r="R146" s="135">
        <f>AVERAGE(Table25[[#This Row],[FCI_SNAP]:[FCI_FullTimeEmployment]])</f>
        <v>1.6666666666666667</v>
      </c>
      <c r="S14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4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Row],[IQ2_Average]])*(3*0.02)/12,IF(D195&lt;=1.5,"NA")))</f>
        <v>69.171365051625216</v>
      </c>
      <c r="U14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172.9284126290631</v>
      </c>
    </row>
    <row r="147" spans="1:21" x14ac:dyDescent="0.25">
      <c r="A147" t="str">
        <f>Table1422[[#This Row],[Community]]</f>
        <v xml:space="preserve">Kaktovik </v>
      </c>
      <c r="C147" s="126">
        <f>Table1422[[#This Row],[IQ1_Average]]</f>
        <v>27568.25</v>
      </c>
      <c r="D147" s="126">
        <f>Table1422[[#This Row],[IQ2_Average]]</f>
        <v>49365.5</v>
      </c>
      <c r="E147" s="126">
        <f>Table1422[[#This Row],[IQ3_Average]]</f>
        <v>68616.75</v>
      </c>
      <c r="F147" s="128">
        <f>Table1422[[#This Row],[SNAP_Average]]</f>
        <v>0.12450000000000001</v>
      </c>
      <c r="G147" s="127">
        <f>Table1422[[#This Row],[Poverty_Average]]</f>
        <v>7.4499999999999997E-2</v>
      </c>
      <c r="H147" s="127">
        <f>Table1422[[#This Row],[Full Time Employment_Average]]</f>
        <v>0.40266666666666673</v>
      </c>
      <c r="I147">
        <f>'Update Information Here'!AL147</f>
        <v>0</v>
      </c>
      <c r="J147">
        <f t="shared" si="2"/>
        <v>0</v>
      </c>
      <c r="K147" s="131">
        <f>Table25[[#This Row],[Annual Fees]]/Table25[[#This Row],[IQ1_Average]]</f>
        <v>0</v>
      </c>
      <c r="L147" s="131">
        <f>Table25[[#This Row],[Annual Fees]]/Table25[[#This Row],[IQ2_Average]]</f>
        <v>0</v>
      </c>
      <c r="M147" s="131">
        <f>Table25[[#This Row],[Annual Fees]]/Table25[[#This Row],[IQ3_Average]]</f>
        <v>0</v>
      </c>
      <c r="N147" s="133">
        <f>AVERAGE(Table25[[#This Row],[RI_IQ1]:[RI_IQ3]])</f>
        <v>0</v>
      </c>
      <c r="O147">
        <f>IF(Table25[[#This Row],[SNAP_Average]]&gt;20%,1, IF(Table25[[#This Row],[SNAP_Average]]&lt;11%, 3, 2))</f>
        <v>2</v>
      </c>
      <c r="P147">
        <f>IF(Table25[[#This Row],[Poverty_Average]]&gt;20%,1, IF(Table25[[#This Row],[Poverty_Average]]&lt;10%, 3, 2))</f>
        <v>3</v>
      </c>
      <c r="Q147">
        <f>IF(Table25[[#This Row],[Full Time Employment_Average]]&lt;30%,1, IF(Table25[[#This Row],[Full Time Employment_Average]]&gt;50%, 3, 2))</f>
        <v>2</v>
      </c>
      <c r="R147" s="135">
        <f>AVERAGE(Table25[[#This Row],[FCI_SNAP]:[FCI_FullTimeEmployment]])</f>
        <v>2.3333333333333335</v>
      </c>
      <c r="S14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4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Row],[IQ2_Average]])*(3*0.02)/12,IF(D196&lt;=1.5,"NA")))</f>
        <v>70.319161092103954</v>
      </c>
      <c r="U14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175.79790273025992</v>
      </c>
    </row>
    <row r="148" spans="1:21" x14ac:dyDescent="0.25">
      <c r="A148" t="str">
        <f>Table1422[[#This Row],[Community]]</f>
        <v xml:space="preserve">Kalifornsky  </v>
      </c>
      <c r="C148" s="126">
        <f>Table1422[[#This Row],[IQ1_Average]]</f>
        <v>27775.5</v>
      </c>
      <c r="D148" s="126">
        <f>Table1422[[#This Row],[IQ2_Average]]</f>
        <v>48515.5</v>
      </c>
      <c r="E148" s="126">
        <f>Table1422[[#This Row],[IQ3_Average]]</f>
        <v>77994</v>
      </c>
      <c r="F148" s="128">
        <f>Table1422[[#This Row],[SNAP_Average]]</f>
        <v>0.15925</v>
      </c>
      <c r="G148" s="127">
        <f>Table1422[[#This Row],[Poverty_Average]]</f>
        <v>0.115</v>
      </c>
      <c r="H148" s="127">
        <f>Table1422[[#This Row],[Full Time Employment_Average]]</f>
        <v>0.36675000000000002</v>
      </c>
      <c r="I148">
        <f>'Update Information Here'!AL148</f>
        <v>0</v>
      </c>
      <c r="J148">
        <f t="shared" si="2"/>
        <v>0</v>
      </c>
      <c r="K148" s="131">
        <f>Table25[[#This Row],[Annual Fees]]/Table25[[#This Row],[IQ1_Average]]</f>
        <v>0</v>
      </c>
      <c r="L148" s="131">
        <f>Table25[[#This Row],[Annual Fees]]/Table25[[#This Row],[IQ2_Average]]</f>
        <v>0</v>
      </c>
      <c r="M148" s="131">
        <f>Table25[[#This Row],[Annual Fees]]/Table25[[#This Row],[IQ3_Average]]</f>
        <v>0</v>
      </c>
      <c r="N148" s="133">
        <f>AVERAGE(Table25[[#This Row],[RI_IQ1]:[RI_IQ3]])</f>
        <v>0</v>
      </c>
      <c r="O148">
        <f>IF(Table25[[#This Row],[SNAP_Average]]&gt;20%,1, IF(Table25[[#This Row],[SNAP_Average]]&lt;11%, 3, 2))</f>
        <v>2</v>
      </c>
      <c r="P148">
        <f>IF(Table25[[#This Row],[Poverty_Average]]&gt;20%,1, IF(Table25[[#This Row],[Poverty_Average]]&lt;10%, 3, 2))</f>
        <v>2</v>
      </c>
      <c r="Q148">
        <f>IF(Table25[[#This Row],[Full Time Employment_Average]]&lt;30%,1, IF(Table25[[#This Row],[Full Time Employment_Average]]&gt;50%, 3, 2))</f>
        <v>2</v>
      </c>
      <c r="R148" s="135">
        <f>AVERAGE(Table25[[#This Row],[FCI_SNAP]:[FCI_FullTimeEmployment]])</f>
        <v>2</v>
      </c>
      <c r="S14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4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Row],[IQ2_Average]])*(3*0.02)/12,IF(D197&lt;=1.5,"NA")))</f>
        <v>72.008319977087652</v>
      </c>
      <c r="U14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180.02079994271915</v>
      </c>
    </row>
    <row r="149" spans="1:21" x14ac:dyDescent="0.25">
      <c r="A149" t="str">
        <f>Table1422[[#This Row],[Community]]</f>
        <v xml:space="preserve">Kaltag </v>
      </c>
      <c r="C149" s="126">
        <f>Table1422[[#This Row],[IQ1_Average]]</f>
        <v>18191.333333333332</v>
      </c>
      <c r="D149" s="126">
        <f>Table1422[[#This Row],[IQ2_Average]]</f>
        <v>36134.333333333336</v>
      </c>
      <c r="E149" s="126">
        <f>Table1422[[#This Row],[IQ3_Average]]</f>
        <v>65787.666666666672</v>
      </c>
      <c r="F149" s="128">
        <f>Table1422[[#This Row],[SNAP_Average]]</f>
        <v>0.27524999999999999</v>
      </c>
      <c r="G149" s="127">
        <f>Table1422[[#This Row],[Poverty_Average]]</f>
        <v>0.24575000000000002</v>
      </c>
      <c r="H149" s="127">
        <f>Table1422[[#This Row],[Full Time Employment_Average]]</f>
        <v>0.27500000000000002</v>
      </c>
      <c r="I149">
        <f>'Update Information Here'!AL149</f>
        <v>85</v>
      </c>
      <c r="J149">
        <f t="shared" si="2"/>
        <v>1020</v>
      </c>
      <c r="K149" s="131">
        <f>Table25[[#This Row],[Annual Fees]]/Table25[[#This Row],[IQ1_Average]]</f>
        <v>5.6070656356506765E-2</v>
      </c>
      <c r="L149" s="131">
        <f>Table25[[#This Row],[Annual Fees]]/Table25[[#This Row],[IQ2_Average]]</f>
        <v>2.8228001070081086E-2</v>
      </c>
      <c r="M149" s="131">
        <f>Table25[[#This Row],[Annual Fees]]/Table25[[#This Row],[IQ3_Average]]</f>
        <v>1.5504425854896814E-2</v>
      </c>
      <c r="N149" s="133">
        <f>AVERAGE(Table25[[#This Row],[RI_IQ1]:[RI_IQ3]])</f>
        <v>3.326769442716155E-2</v>
      </c>
      <c r="O149">
        <f>IF(Table25[[#This Row],[SNAP_Average]]&gt;20%,1, IF(Table25[[#This Row],[SNAP_Average]]&lt;11%, 3, 2))</f>
        <v>1</v>
      </c>
      <c r="P149">
        <f>IF(Table25[[#This Row],[Poverty_Average]]&gt;20%,1, IF(Table25[[#This Row],[Poverty_Average]]&lt;10%, 3, 2))</f>
        <v>1</v>
      </c>
      <c r="Q149">
        <f>IF(Table25[[#This Row],[Full Time Employment_Average]]&lt;30%,1, IF(Table25[[#This Row],[Full Time Employment_Average]]&gt;50%, 3, 2))</f>
        <v>1</v>
      </c>
      <c r="R149" s="135">
        <f>AVERAGE(Table25[[#This Row],[FCI_SNAP]:[FCI_FullTimeEmployment]])</f>
        <v>1</v>
      </c>
      <c r="S14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4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Row],[IQ2_Average]])*(3*0.02)/12,IF(D198&lt;=1.5,"NA")))</f>
        <v>0</v>
      </c>
      <c r="U14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51.100625675220442</v>
      </c>
    </row>
    <row r="150" spans="1:21" x14ac:dyDescent="0.25">
      <c r="A150" t="str">
        <f>Table1422[[#This Row],[Community]]</f>
        <v xml:space="preserve">Karluk  </v>
      </c>
      <c r="C150" s="126">
        <f>Table1422[[#This Row],[IQ1_Average]]</f>
        <v>21833.333333333332</v>
      </c>
      <c r="D150" s="126">
        <f>Table1422[[#This Row],[IQ2_Average]]</f>
        <v>25916</v>
      </c>
      <c r="E150" s="126">
        <f>Table1422[[#This Row],[IQ3_Average]]</f>
        <v>40916.666666666664</v>
      </c>
      <c r="F150" s="128">
        <f>Table1422[[#This Row],[SNAP_Average]]</f>
        <v>0.44</v>
      </c>
      <c r="G150" s="127">
        <f>Table1422[[#This Row],[Poverty_Average]]</f>
        <v>0.26024999999999998</v>
      </c>
      <c r="H150" s="127">
        <f>Table1422[[#This Row],[Full Time Employment_Average]]</f>
        <v>0.25774999999999998</v>
      </c>
      <c r="I150">
        <f>'Update Information Here'!AL150</f>
        <v>25</v>
      </c>
      <c r="J150">
        <f t="shared" si="2"/>
        <v>300</v>
      </c>
      <c r="K150" s="131">
        <f>Table25[[#This Row],[Annual Fees]]/Table25[[#This Row],[IQ1_Average]]</f>
        <v>1.3740458015267177E-2</v>
      </c>
      <c r="L150" s="131">
        <f>Table25[[#This Row],[Annual Fees]]/Table25[[#This Row],[IQ2_Average]]</f>
        <v>1.1575860472295108E-2</v>
      </c>
      <c r="M150" s="131">
        <f>Table25[[#This Row],[Annual Fees]]/Table25[[#This Row],[IQ3_Average]]</f>
        <v>7.3319755600814666E-3</v>
      </c>
      <c r="N150" s="133">
        <f>AVERAGE(Table25[[#This Row],[RI_IQ1]:[RI_IQ3]])</f>
        <v>1.0882764682547917E-2</v>
      </c>
      <c r="O150">
        <f>IF(Table25[[#This Row],[SNAP_Average]]&gt;20%,1, IF(Table25[[#This Row],[SNAP_Average]]&lt;11%, 3, 2))</f>
        <v>1</v>
      </c>
      <c r="P150">
        <f>IF(Table25[[#This Row],[Poverty_Average]]&gt;20%,1, IF(Table25[[#This Row],[Poverty_Average]]&lt;10%, 3, 2))</f>
        <v>1</v>
      </c>
      <c r="Q150">
        <f>IF(Table25[[#This Row],[Full Time Employment_Average]]&lt;30%,1, IF(Table25[[#This Row],[Full Time Employment_Average]]&gt;50%, 3, 2))</f>
        <v>1</v>
      </c>
      <c r="R150" s="135">
        <f>AVERAGE(Table25[[#This Row],[FCI_SNAP]:[FCI_FullTimeEmployment]])</f>
        <v>1</v>
      </c>
      <c r="S15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5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Row],[IQ2_Average]])*(3*0.02)/12,IF(D199&lt;=1.5,"NA")))</f>
        <v>0</v>
      </c>
      <c r="U15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45.944207614984286</v>
      </c>
    </row>
    <row r="151" spans="1:21" x14ac:dyDescent="0.25">
      <c r="A151" t="str">
        <f>Table1422[[#This Row],[Community]]</f>
        <v xml:space="preserve">Kasaan </v>
      </c>
      <c r="C151" s="126">
        <f>Table1422[[#This Row],[IQ1_Average]]</f>
        <v>23374.666666666668</v>
      </c>
      <c r="D151" s="126">
        <f>Table1422[[#This Row],[IQ2_Average]]</f>
        <v>33666.75</v>
      </c>
      <c r="E151" s="126">
        <f>Table1422[[#This Row],[IQ3_Average]]</f>
        <v>46868.75</v>
      </c>
      <c r="F151" s="128">
        <f>Table1422[[#This Row],[SNAP_Average]]</f>
        <v>0.43824999999999997</v>
      </c>
      <c r="G151" s="127">
        <f>Table1422[[#This Row],[Poverty_Average]]</f>
        <v>0.21450000000000002</v>
      </c>
      <c r="H151" s="127">
        <f>Table1422[[#This Row],[Full Time Employment_Average]]</f>
        <v>0.39649999999999996</v>
      </c>
      <c r="I151">
        <f>'Update Information Here'!AL151</f>
        <v>90.75</v>
      </c>
      <c r="J151">
        <f t="shared" si="2"/>
        <v>1089</v>
      </c>
      <c r="K151" s="131">
        <f>Table25[[#This Row],[Annual Fees]]/Table25[[#This Row],[IQ1_Average]]</f>
        <v>4.6588899663453309E-2</v>
      </c>
      <c r="L151" s="131">
        <f>Table25[[#This Row],[Annual Fees]]/Table25[[#This Row],[IQ2_Average]]</f>
        <v>3.2346454587983693E-2</v>
      </c>
      <c r="M151" s="131">
        <f>Table25[[#This Row],[Annual Fees]]/Table25[[#This Row],[IQ3_Average]]</f>
        <v>2.323509801306841E-2</v>
      </c>
      <c r="N151" s="133">
        <f>AVERAGE(Table25[[#This Row],[RI_IQ1]:[RI_IQ3]])</f>
        <v>3.4056817421501802E-2</v>
      </c>
      <c r="O151">
        <f>IF(Table25[[#This Row],[SNAP_Average]]&gt;20%,1, IF(Table25[[#This Row],[SNAP_Average]]&lt;11%, 3, 2))</f>
        <v>1</v>
      </c>
      <c r="P151">
        <f>IF(Table25[[#This Row],[Poverty_Average]]&gt;20%,1, IF(Table25[[#This Row],[Poverty_Average]]&lt;10%, 3, 2))</f>
        <v>1</v>
      </c>
      <c r="Q151">
        <f>IF(Table25[[#This Row],[Full Time Employment_Average]]&lt;30%,1, IF(Table25[[#This Row],[Full Time Employment_Average]]&gt;50%, 3, 2))</f>
        <v>2</v>
      </c>
      <c r="R151" s="135">
        <f>AVERAGE(Table25[[#This Row],[FCI_SNAP]:[FCI_FullTimeEmployment]])</f>
        <v>1.3333333333333333</v>
      </c>
      <c r="S15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51"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Row],[IQ2_Average]])*(3*0.02)/12,IF(D200&lt;=1.5,"NA")))</f>
        <v>0</v>
      </c>
      <c r="U15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53.293294483062816</v>
      </c>
    </row>
    <row r="152" spans="1:21" x14ac:dyDescent="0.25">
      <c r="A152" t="str">
        <f>Table1422[[#This Row],[Community]]</f>
        <v xml:space="preserve">Kasigluk  </v>
      </c>
      <c r="C152" s="126">
        <f>Table1422[[#This Row],[IQ1_Average]]</f>
        <v>24243.25</v>
      </c>
      <c r="D152" s="126">
        <f>Table1422[[#This Row],[IQ2_Average]]</f>
        <v>38920.75</v>
      </c>
      <c r="E152" s="126">
        <f>Table1422[[#This Row],[IQ3_Average]]</f>
        <v>55872.5</v>
      </c>
      <c r="F152" s="128">
        <f>Table1422[[#This Row],[SNAP_Average]]</f>
        <v>0.42899999999999999</v>
      </c>
      <c r="G152" s="127">
        <f>Table1422[[#This Row],[Poverty_Average]]</f>
        <v>0.24650000000000002</v>
      </c>
      <c r="H152" s="127">
        <f>Table1422[[#This Row],[Full Time Employment_Average]]</f>
        <v>0.29349999999999998</v>
      </c>
      <c r="I152">
        <f>'Update Information Here'!AL152</f>
        <v>120</v>
      </c>
      <c r="J152">
        <f t="shared" si="2"/>
        <v>1440</v>
      </c>
      <c r="K152" s="131">
        <f>Table25[[#This Row],[Annual Fees]]/Table25[[#This Row],[IQ1_Average]]</f>
        <v>5.9397976756416733E-2</v>
      </c>
      <c r="L152" s="131">
        <f>Table25[[#This Row],[Annual Fees]]/Table25[[#This Row],[IQ2_Average]]</f>
        <v>3.6998259283287191E-2</v>
      </c>
      <c r="M152" s="131">
        <f>Table25[[#This Row],[Annual Fees]]/Table25[[#This Row],[IQ3_Average]]</f>
        <v>2.5772965233343773E-2</v>
      </c>
      <c r="N152" s="133">
        <f>AVERAGE(Table25[[#This Row],[RI_IQ1]:[RI_IQ3]])</f>
        <v>4.0723067091015898E-2</v>
      </c>
      <c r="O152">
        <f>IF(Table25[[#This Row],[SNAP_Average]]&gt;20%,1, IF(Table25[[#This Row],[SNAP_Average]]&lt;11%, 3, 2))</f>
        <v>1</v>
      </c>
      <c r="P152">
        <f>IF(Table25[[#This Row],[Poverty_Average]]&gt;20%,1, IF(Table25[[#This Row],[Poverty_Average]]&lt;10%, 3, 2))</f>
        <v>1</v>
      </c>
      <c r="Q152">
        <f>IF(Table25[[#This Row],[Full Time Employment_Average]]&lt;30%,1, IF(Table25[[#This Row],[Full Time Employment_Average]]&gt;50%, 3, 2))</f>
        <v>1</v>
      </c>
      <c r="R152" s="135">
        <f>AVERAGE(Table25[[#This Row],[FCI_SNAP]:[FCI_FullTimeEmployment]])</f>
        <v>1</v>
      </c>
      <c r="S15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52"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Row],[IQ2_Average]])*(3*0.02)/12,IF(D201&lt;=1.5,"NA")))</f>
        <v>0</v>
      </c>
      <c r="U15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58.934657221078389</v>
      </c>
    </row>
    <row r="153" spans="1:21" x14ac:dyDescent="0.25">
      <c r="A153" t="str">
        <f>Table1422[[#This Row],[Community]]</f>
        <v xml:space="preserve">Kasilof  </v>
      </c>
      <c r="C153" s="126">
        <f>Table1422[[#This Row],[IQ1_Average]]</f>
        <v>31186</v>
      </c>
      <c r="D153" s="126">
        <f>Table1422[[#This Row],[IQ2_Average]]</f>
        <v>45690.25</v>
      </c>
      <c r="E153" s="126">
        <f>Table1422[[#This Row],[IQ3_Average]]</f>
        <v>63313.75</v>
      </c>
      <c r="F153" s="128">
        <f>Table1422[[#This Row],[SNAP_Average]]</f>
        <v>0.26124999999999998</v>
      </c>
      <c r="G153" s="127">
        <f>Table1422[[#This Row],[Poverty_Average]]</f>
        <v>0.1605</v>
      </c>
      <c r="H153" s="127">
        <f>Table1422[[#This Row],[Full Time Employment_Average]]</f>
        <v>0.46274999999999999</v>
      </c>
      <c r="I153">
        <f>'Update Information Here'!AL153</f>
        <v>0</v>
      </c>
      <c r="J153">
        <f t="shared" si="2"/>
        <v>0</v>
      </c>
      <c r="K153" s="131">
        <f>Table25[[#This Row],[Annual Fees]]/Table25[[#This Row],[IQ1_Average]]</f>
        <v>0</v>
      </c>
      <c r="L153" s="131">
        <f>Table25[[#This Row],[Annual Fees]]/Table25[[#This Row],[IQ2_Average]]</f>
        <v>0</v>
      </c>
      <c r="M153" s="131">
        <f>Table25[[#This Row],[Annual Fees]]/Table25[[#This Row],[IQ3_Average]]</f>
        <v>0</v>
      </c>
      <c r="N153" s="133">
        <f>AVERAGE(Table25[[#This Row],[RI_IQ1]:[RI_IQ3]])</f>
        <v>0</v>
      </c>
      <c r="O153">
        <f>IF(Table25[[#This Row],[SNAP_Average]]&gt;20%,1, IF(Table25[[#This Row],[SNAP_Average]]&lt;11%, 3, 2))</f>
        <v>1</v>
      </c>
      <c r="P153">
        <f>IF(Table25[[#This Row],[Poverty_Average]]&gt;20%,1, IF(Table25[[#This Row],[Poverty_Average]]&lt;10%, 3, 2))</f>
        <v>2</v>
      </c>
      <c r="Q153">
        <f>IF(Table25[[#This Row],[Full Time Employment_Average]]&lt;30%,1, IF(Table25[[#This Row],[Full Time Employment_Average]]&gt;50%, 3, 2))</f>
        <v>2</v>
      </c>
      <c r="R153" s="135">
        <f>AVERAGE(Table25[[#This Row],[FCI_SNAP]:[FCI_FullTimeEmployment]])</f>
        <v>1.6666666666666667</v>
      </c>
      <c r="S15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5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Row],[IQ2_Average]])*(3*0.02)/12,IF(D202&lt;=1.5,"NA")))</f>
        <v>71.688148608418516</v>
      </c>
      <c r="U15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179.2203715210463</v>
      </c>
    </row>
    <row r="154" spans="1:21" x14ac:dyDescent="0.25">
      <c r="A154" t="str">
        <f>Table1422[[#This Row],[Community]]</f>
        <v xml:space="preserve">Kenai </v>
      </c>
      <c r="C154" s="126">
        <f>Table1422[[#This Row],[IQ1_Average]]</f>
        <v>30768.666666666668</v>
      </c>
      <c r="D154" s="126">
        <f>Table1422[[#This Row],[IQ2_Average]]</f>
        <v>49996.666666666664</v>
      </c>
      <c r="E154" s="126">
        <f>Table1422[[#This Row],[IQ3_Average]]</f>
        <v>71237</v>
      </c>
      <c r="F154" s="128">
        <f>Table1422[[#This Row],[SNAP_Average]]</f>
        <v>0.20225000000000001</v>
      </c>
      <c r="G154" s="127">
        <f>Table1422[[#This Row],[Poverty_Average]]</f>
        <v>0.13750000000000001</v>
      </c>
      <c r="H154" s="127">
        <f>Table1422[[#This Row],[Full Time Employment_Average]]</f>
        <v>0.41100000000000003</v>
      </c>
      <c r="I154">
        <f>'Update Information Here'!AL154</f>
        <v>0</v>
      </c>
      <c r="J154">
        <f t="shared" si="2"/>
        <v>0</v>
      </c>
      <c r="K154" s="131">
        <f>Table25[[#This Row],[Annual Fees]]/Table25[[#This Row],[IQ1_Average]]</f>
        <v>0</v>
      </c>
      <c r="L154" s="131">
        <f>Table25[[#This Row],[Annual Fees]]/Table25[[#This Row],[IQ2_Average]]</f>
        <v>0</v>
      </c>
      <c r="M154" s="131">
        <f>Table25[[#This Row],[Annual Fees]]/Table25[[#This Row],[IQ3_Average]]</f>
        <v>0</v>
      </c>
      <c r="N154" s="133">
        <f>AVERAGE(Table25[[#This Row],[RI_IQ1]:[RI_IQ3]])</f>
        <v>0</v>
      </c>
      <c r="O154">
        <f>IF(Table25[[#This Row],[SNAP_Average]]&gt;20%,1, IF(Table25[[#This Row],[SNAP_Average]]&lt;11%, 3, 2))</f>
        <v>1</v>
      </c>
      <c r="P154">
        <f>IF(Table25[[#This Row],[Poverty_Average]]&gt;20%,1, IF(Table25[[#This Row],[Poverty_Average]]&lt;10%, 3, 2))</f>
        <v>2</v>
      </c>
      <c r="Q154">
        <f>IF(Table25[[#This Row],[Full Time Employment_Average]]&lt;30%,1, IF(Table25[[#This Row],[Full Time Employment_Average]]&gt;50%, 3, 2))</f>
        <v>2</v>
      </c>
      <c r="R154" s="135">
        <f>AVERAGE(Table25[[#This Row],[FCI_SNAP]:[FCI_FullTimeEmployment]])</f>
        <v>1.6666666666666667</v>
      </c>
      <c r="S15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5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Row],[IQ2_Average]])*(3*0.02)/12,IF(D203&lt;=1.5,"NA")))</f>
        <v>75.143247555430023</v>
      </c>
      <c r="U15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187.85811888857509</v>
      </c>
    </row>
    <row r="155" spans="1:21" x14ac:dyDescent="0.25">
      <c r="A155" t="str">
        <f>Table1422[[#This Row],[Community]]</f>
        <v xml:space="preserve">Kenny Lake  </v>
      </c>
      <c r="C155" s="126">
        <f>Table1422[[#This Row],[IQ1_Average]]</f>
        <v>25261</v>
      </c>
      <c r="D155" s="126">
        <f>Table1422[[#This Row],[IQ2_Average]]</f>
        <v>44704</v>
      </c>
      <c r="E155" s="126">
        <f>Table1422[[#This Row],[IQ3_Average]]</f>
        <v>73223.333333333328</v>
      </c>
      <c r="F155" s="128">
        <f>Table1422[[#This Row],[SNAP_Average]]</f>
        <v>0.38950000000000001</v>
      </c>
      <c r="G155" s="127">
        <f>Table1422[[#This Row],[Poverty_Average]]</f>
        <v>0.36749999999999999</v>
      </c>
      <c r="H155" s="127">
        <f>Table1422[[#This Row],[Full Time Employment_Average]]</f>
        <v>0.42899999999999999</v>
      </c>
      <c r="I155">
        <f>'Update Information Here'!AL155</f>
        <v>0</v>
      </c>
      <c r="J155">
        <f t="shared" si="2"/>
        <v>0</v>
      </c>
      <c r="K155" s="131">
        <f>Table25[[#This Row],[Annual Fees]]/Table25[[#This Row],[IQ1_Average]]</f>
        <v>0</v>
      </c>
      <c r="L155" s="131">
        <f>Table25[[#This Row],[Annual Fees]]/Table25[[#This Row],[IQ2_Average]]</f>
        <v>0</v>
      </c>
      <c r="M155" s="131">
        <f>Table25[[#This Row],[Annual Fees]]/Table25[[#This Row],[IQ3_Average]]</f>
        <v>0</v>
      </c>
      <c r="N155" s="133">
        <f>AVERAGE(Table25[[#This Row],[RI_IQ1]:[RI_IQ3]])</f>
        <v>0</v>
      </c>
      <c r="O155">
        <f>IF(Table25[[#This Row],[SNAP_Average]]&gt;20%,1, IF(Table25[[#This Row],[SNAP_Average]]&lt;11%, 3, 2))</f>
        <v>1</v>
      </c>
      <c r="P155">
        <f>IF(Table25[[#This Row],[Poverty_Average]]&gt;20%,1, IF(Table25[[#This Row],[Poverty_Average]]&lt;10%, 3, 2))</f>
        <v>1</v>
      </c>
      <c r="Q155">
        <f>IF(Table25[[#This Row],[Full Time Employment_Average]]&lt;30%,1, IF(Table25[[#This Row],[Full Time Employment_Average]]&gt;50%, 3, 2))</f>
        <v>2</v>
      </c>
      <c r="R155" s="135">
        <f>AVERAGE(Table25[[#This Row],[FCI_SNAP]:[FCI_FullTimeEmployment]])</f>
        <v>1.3333333333333333</v>
      </c>
      <c r="S15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55"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Row],[IQ2_Average]])*(3*0.02)/12,IF(D204&lt;=1.5,"NA")))</f>
        <v>0</v>
      </c>
      <c r="U15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66.126259484140988</v>
      </c>
    </row>
    <row r="156" spans="1:21" x14ac:dyDescent="0.25">
      <c r="A156" t="str">
        <f>Table1422[[#This Row],[Community]]</f>
        <v xml:space="preserve">Ketchikan </v>
      </c>
      <c r="C156" s="126">
        <f>Table1422[[#This Row],[IQ1_Average]]</f>
        <v>21752.666666666668</v>
      </c>
      <c r="D156" s="126">
        <f>Table1422[[#This Row],[IQ2_Average]]</f>
        <v>43025</v>
      </c>
      <c r="E156" s="126">
        <f>Table1422[[#This Row],[IQ3_Average]]</f>
        <v>63286.333333333336</v>
      </c>
      <c r="F156" s="128">
        <f>Table1422[[#This Row],[SNAP_Average]]</f>
        <v>0.24766666666666667</v>
      </c>
      <c r="G156" s="127">
        <f>Table1422[[#This Row],[Poverty_Average]]</f>
        <v>0.17266666666666666</v>
      </c>
      <c r="H156" s="127">
        <f>Table1422[[#This Row],[Full Time Employment_Average]]</f>
        <v>0.38150000000000006</v>
      </c>
      <c r="I156">
        <f>'Update Information Here'!AL156</f>
        <v>0</v>
      </c>
      <c r="J156">
        <f t="shared" si="2"/>
        <v>0</v>
      </c>
      <c r="K156" s="131">
        <f>Table25[[#This Row],[Annual Fees]]/Table25[[#This Row],[IQ1_Average]]</f>
        <v>0</v>
      </c>
      <c r="L156" s="131">
        <f>Table25[[#This Row],[Annual Fees]]/Table25[[#This Row],[IQ2_Average]]</f>
        <v>0</v>
      </c>
      <c r="M156" s="131">
        <f>Table25[[#This Row],[Annual Fees]]/Table25[[#This Row],[IQ3_Average]]</f>
        <v>0</v>
      </c>
      <c r="N156" s="133">
        <f>AVERAGE(Table25[[#This Row],[RI_IQ1]:[RI_IQ3]])</f>
        <v>0</v>
      </c>
      <c r="O156">
        <f>IF(Table25[[#This Row],[SNAP_Average]]&gt;20%,1, IF(Table25[[#This Row],[SNAP_Average]]&lt;11%, 3, 2))</f>
        <v>1</v>
      </c>
      <c r="P156">
        <f>IF(Table25[[#This Row],[Poverty_Average]]&gt;20%,1, IF(Table25[[#This Row],[Poverty_Average]]&lt;10%, 3, 2))</f>
        <v>2</v>
      </c>
      <c r="Q156">
        <f>IF(Table25[[#This Row],[Full Time Employment_Average]]&lt;30%,1, IF(Table25[[#This Row],[Full Time Employment_Average]]&gt;50%, 3, 2))</f>
        <v>2</v>
      </c>
      <c r="R156" s="135">
        <f>AVERAGE(Table25[[#This Row],[FCI_SNAP]:[FCI_FullTimeEmployment]])</f>
        <v>1.6666666666666667</v>
      </c>
      <c r="S15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5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Row],[IQ2_Average]])*(3*0.02)/12,IF(D205&lt;=1.5,"NA")))</f>
        <v>58.813236415482613</v>
      </c>
      <c r="U15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147.03309103870654</v>
      </c>
    </row>
    <row r="157" spans="1:21" x14ac:dyDescent="0.25">
      <c r="A157" t="str">
        <f>Table1422[[#This Row],[Community]]</f>
        <v xml:space="preserve">Kiana </v>
      </c>
      <c r="C157" s="126">
        <f>Table1422[[#This Row],[IQ1_Average]]</f>
        <v>20199</v>
      </c>
      <c r="D157" s="126">
        <f>Table1422[[#This Row],[IQ2_Average]]</f>
        <v>44992.75</v>
      </c>
      <c r="E157" s="126">
        <f>Table1422[[#This Row],[IQ3_Average]]</f>
        <v>64300</v>
      </c>
      <c r="F157" s="128">
        <f>Table1422[[#This Row],[SNAP_Average]]</f>
        <v>0.26</v>
      </c>
      <c r="G157" s="127">
        <f>Table1422[[#This Row],[Poverty_Average]]</f>
        <v>0.21000000000000002</v>
      </c>
      <c r="H157" s="127">
        <f>Table1422[[#This Row],[Full Time Employment_Average]]</f>
        <v>0.35425000000000001</v>
      </c>
      <c r="I157">
        <f>'Update Information Here'!AL157</f>
        <v>47.6</v>
      </c>
      <c r="J157">
        <f t="shared" si="2"/>
        <v>571.20000000000005</v>
      </c>
      <c r="K157" s="131">
        <f>Table25[[#This Row],[Annual Fees]]/Table25[[#This Row],[IQ1_Average]]</f>
        <v>2.8278627654834399E-2</v>
      </c>
      <c r="L157" s="131">
        <f>Table25[[#This Row],[Annual Fees]]/Table25[[#This Row],[IQ2_Average]]</f>
        <v>1.2695378699901652E-2</v>
      </c>
      <c r="M157" s="131">
        <f>Table25[[#This Row],[Annual Fees]]/Table25[[#This Row],[IQ3_Average]]</f>
        <v>8.8833592534992237E-3</v>
      </c>
      <c r="N157" s="133">
        <f>AVERAGE(Table25[[#This Row],[RI_IQ1]:[RI_IQ3]])</f>
        <v>1.6619121869411758E-2</v>
      </c>
      <c r="O157">
        <f>IF(Table25[[#This Row],[SNAP_Average]]&gt;20%,1, IF(Table25[[#This Row],[SNAP_Average]]&lt;11%, 3, 2))</f>
        <v>1</v>
      </c>
      <c r="P157">
        <f>IF(Table25[[#This Row],[Poverty_Average]]&gt;20%,1, IF(Table25[[#This Row],[Poverty_Average]]&lt;10%, 3, 2))</f>
        <v>1</v>
      </c>
      <c r="Q157">
        <f>IF(Table25[[#This Row],[Full Time Employment_Average]]&lt;30%,1, IF(Table25[[#This Row],[Full Time Employment_Average]]&gt;50%, 3, 2))</f>
        <v>2</v>
      </c>
      <c r="R157" s="135">
        <f>AVERAGE(Table25[[#This Row],[FCI_SNAP]:[FCI_FullTimeEmployment]])</f>
        <v>1.3333333333333333</v>
      </c>
      <c r="S15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57"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Row],[IQ2_Average]])*(3*0.02)/12,IF(D206&lt;=1.5,"NA")))</f>
        <v>0</v>
      </c>
      <c r="U15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57.283411691697069</v>
      </c>
    </row>
    <row r="158" spans="1:21" x14ac:dyDescent="0.25">
      <c r="A158" t="str">
        <f>Table1422[[#This Row],[Community]]</f>
        <v xml:space="preserve">King Cove </v>
      </c>
      <c r="C158" s="126">
        <f>Table1422[[#This Row],[IQ1_Average]]</f>
        <v>28254.25</v>
      </c>
      <c r="D158" s="126">
        <f>Table1422[[#This Row],[IQ2_Average]]</f>
        <v>57460.5</v>
      </c>
      <c r="E158" s="126">
        <f>Table1422[[#This Row],[IQ3_Average]]</f>
        <v>76161.75</v>
      </c>
      <c r="F158" s="128">
        <f>Table1422[[#This Row],[SNAP_Average]]</f>
        <v>0.21499999999999997</v>
      </c>
      <c r="G158" s="127">
        <f>Table1422[[#This Row],[Poverty_Average]]</f>
        <v>0.19550000000000001</v>
      </c>
      <c r="H158" s="127">
        <f>Table1422[[#This Row],[Full Time Employment_Average]]</f>
        <v>0.50225000000000009</v>
      </c>
      <c r="I158">
        <f>'Update Information Here'!AL158</f>
        <v>37.44</v>
      </c>
      <c r="J158">
        <f t="shared" si="2"/>
        <v>449.28</v>
      </c>
      <c r="K158" s="131">
        <f>Table25[[#This Row],[Annual Fees]]/Table25[[#This Row],[IQ1_Average]]</f>
        <v>1.5901324579488042E-2</v>
      </c>
      <c r="L158" s="131">
        <f>Table25[[#This Row],[Annual Fees]]/Table25[[#This Row],[IQ2_Average]]</f>
        <v>7.8189364868039776E-3</v>
      </c>
      <c r="M158" s="131">
        <f>Table25[[#This Row],[Annual Fees]]/Table25[[#This Row],[IQ3_Average]]</f>
        <v>5.8990241164363997E-3</v>
      </c>
      <c r="N158" s="133">
        <f>AVERAGE(Table25[[#This Row],[RI_IQ1]:[RI_IQ3]])</f>
        <v>9.873095060909472E-3</v>
      </c>
      <c r="O158">
        <f>IF(Table25[[#This Row],[SNAP_Average]]&gt;20%,1, IF(Table25[[#This Row],[SNAP_Average]]&lt;11%, 3, 2))</f>
        <v>1</v>
      </c>
      <c r="P158">
        <f>IF(Table25[[#This Row],[Poverty_Average]]&gt;20%,1, IF(Table25[[#This Row],[Poverty_Average]]&lt;10%, 3, 2))</f>
        <v>2</v>
      </c>
      <c r="Q158">
        <f>IF(Table25[[#This Row],[Full Time Employment_Average]]&lt;30%,1, IF(Table25[[#This Row],[Full Time Employment_Average]]&gt;50%, 3, 2))</f>
        <v>3</v>
      </c>
      <c r="R158" s="135">
        <f>AVERAGE(Table25[[#This Row],[FCI_SNAP]:[FCI_FullTimeEmployment]])</f>
        <v>2</v>
      </c>
      <c r="S15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5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Row],[IQ2_Average]])*(3*0.02)/12,IF(D207&lt;=1.5,"NA")))</f>
        <v>75.842478511598898</v>
      </c>
      <c r="U15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189.60619627899726</v>
      </c>
    </row>
    <row r="159" spans="1:21" x14ac:dyDescent="0.25">
      <c r="A159" t="str">
        <f>Table1422[[#This Row],[Community]]</f>
        <v xml:space="preserve">King Salmon  </v>
      </c>
      <c r="C159" s="126">
        <f>Table1422[[#This Row],[IQ1_Average]]</f>
        <v>33454.25</v>
      </c>
      <c r="D159" s="126">
        <f>Table1422[[#This Row],[IQ2_Average]]</f>
        <v>62718</v>
      </c>
      <c r="E159" s="126">
        <f>Table1422[[#This Row],[IQ3_Average]]</f>
        <v>84000</v>
      </c>
      <c r="F159" s="128">
        <f>Table1422[[#This Row],[SNAP_Average]]</f>
        <v>0.21900000000000003</v>
      </c>
      <c r="G159" s="127">
        <f>Table1422[[#This Row],[Poverty_Average]]</f>
        <v>0.16775000000000001</v>
      </c>
      <c r="H159" s="127">
        <f>Table1422[[#This Row],[Full Time Employment_Average]]</f>
        <v>0.53500000000000003</v>
      </c>
      <c r="I159">
        <f>'Update Information Here'!AL159</f>
        <v>30</v>
      </c>
      <c r="J159">
        <f t="shared" si="2"/>
        <v>360</v>
      </c>
      <c r="K159" s="131">
        <f>Table25[[#This Row],[Annual Fees]]/Table25[[#This Row],[IQ1_Average]]</f>
        <v>1.0760964600910198E-2</v>
      </c>
      <c r="L159" s="131">
        <f>Table25[[#This Row],[Annual Fees]]/Table25[[#This Row],[IQ2_Average]]</f>
        <v>5.7399789534105039E-3</v>
      </c>
      <c r="M159" s="131">
        <f>Table25[[#This Row],[Annual Fees]]/Table25[[#This Row],[IQ3_Average]]</f>
        <v>4.2857142857142859E-3</v>
      </c>
      <c r="N159" s="133">
        <f>AVERAGE(Table25[[#This Row],[RI_IQ1]:[RI_IQ3]])</f>
        <v>6.9288859466783287E-3</v>
      </c>
      <c r="O159">
        <f>IF(Table25[[#This Row],[SNAP_Average]]&gt;20%,1, IF(Table25[[#This Row],[SNAP_Average]]&lt;11%, 3, 2))</f>
        <v>1</v>
      </c>
      <c r="P159">
        <f>IF(Table25[[#This Row],[Poverty_Average]]&gt;20%,1, IF(Table25[[#This Row],[Poverty_Average]]&lt;10%, 3, 2))</f>
        <v>2</v>
      </c>
      <c r="Q159">
        <f>IF(Table25[[#This Row],[Full Time Employment_Average]]&lt;30%,1, IF(Table25[[#This Row],[Full Time Employment_Average]]&gt;50%, 3, 2))</f>
        <v>3</v>
      </c>
      <c r="R159" s="135">
        <f>AVERAGE(Table25[[#This Row],[FCI_SNAP]:[FCI_FullTimeEmployment]])</f>
        <v>2</v>
      </c>
      <c r="S15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5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Row],[IQ2_Average]])*(3*0.02)/12,IF(D208&lt;=1.5,"NA")))</f>
        <v>86.594007264275547</v>
      </c>
      <c r="U15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216.48501816068892</v>
      </c>
    </row>
    <row r="160" spans="1:21" x14ac:dyDescent="0.25">
      <c r="A160" t="str">
        <f>Table1422[[#This Row],[Community]]</f>
        <v xml:space="preserve">Kipnuk  </v>
      </c>
      <c r="B160" t="s">
        <v>497</v>
      </c>
      <c r="C160" s="126">
        <f>Table1422[[#This Row],[IQ1_Average]]</f>
        <v>21187.5</v>
      </c>
      <c r="D160" s="126">
        <f>Table1422[[#This Row],[IQ2_Average]]</f>
        <v>46469</v>
      </c>
      <c r="E160" s="126">
        <f>Table1422[[#This Row],[IQ3_Average]]</f>
        <v>63793.5</v>
      </c>
      <c r="F160" s="128">
        <f>Table1422[[#This Row],[SNAP_Average]]</f>
        <v>0.44274999999999998</v>
      </c>
      <c r="G160" s="127">
        <f>Table1422[[#This Row],[Poverty_Average]]</f>
        <v>0.27324999999999999</v>
      </c>
      <c r="H160" s="127">
        <f>Table1422[[#This Row],[Full Time Employment_Average]]</f>
        <v>0.18299999999999997</v>
      </c>
      <c r="I160">
        <f>'Update Information Here'!AL160</f>
        <v>0</v>
      </c>
      <c r="J160">
        <f t="shared" si="2"/>
        <v>0</v>
      </c>
      <c r="K160" s="131">
        <f>Table25[[#This Row],[Annual Fees]]/Table25[[#This Row],[IQ1_Average]]</f>
        <v>0</v>
      </c>
      <c r="L160" s="131">
        <f>Table25[[#This Row],[Annual Fees]]/Table25[[#This Row],[IQ2_Average]]</f>
        <v>0</v>
      </c>
      <c r="M160" s="131">
        <f>Table25[[#This Row],[Annual Fees]]/Table25[[#This Row],[IQ3_Average]]</f>
        <v>0</v>
      </c>
      <c r="N160" s="133">
        <f>AVERAGE(Table25[[#This Row],[RI_IQ1]:[RI_IQ3]])</f>
        <v>0</v>
      </c>
      <c r="O160">
        <f>IF(Table25[[#This Row],[SNAP_Average]]&gt;20%,1, IF(Table25[[#This Row],[SNAP_Average]]&lt;11%, 3, 2))</f>
        <v>1</v>
      </c>
      <c r="P160">
        <f>IF(Table25[[#This Row],[Poverty_Average]]&gt;20%,1, IF(Table25[[#This Row],[Poverty_Average]]&lt;10%, 3, 2))</f>
        <v>1</v>
      </c>
      <c r="Q160">
        <f>IF(Table25[[#This Row],[Full Time Employment_Average]]&lt;30%,1, IF(Table25[[#This Row],[Full Time Employment_Average]]&gt;50%, 3, 2))</f>
        <v>1</v>
      </c>
      <c r="R160" s="135">
        <f>AVERAGE(Table25[[#This Row],[FCI_SNAP]:[FCI_FullTimeEmployment]])</f>
        <v>1</v>
      </c>
      <c r="S16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6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Row],[IQ2_Average]])*(3*0.02)/12,IF(D209&lt;=1.5,"NA")))</f>
        <v>0</v>
      </c>
      <c r="U16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59.246661276111496</v>
      </c>
    </row>
    <row r="161" spans="1:21" x14ac:dyDescent="0.25">
      <c r="A161" t="str">
        <f>Table1422[[#This Row],[Community]]</f>
        <v xml:space="preserve">Kivalina </v>
      </c>
      <c r="B161" t="s">
        <v>497</v>
      </c>
      <c r="C161" s="126">
        <f>Table1422[[#This Row],[IQ1_Average]]</f>
        <v>17679.75</v>
      </c>
      <c r="D161" s="126">
        <f>Table1422[[#This Row],[IQ2_Average]]</f>
        <v>34217.25</v>
      </c>
      <c r="E161" s="126">
        <f>Table1422[[#This Row],[IQ3_Average]]</f>
        <v>56468.75</v>
      </c>
      <c r="F161" s="128">
        <f>Table1422[[#This Row],[SNAP_Average]]</f>
        <v>0.50249999999999995</v>
      </c>
      <c r="G161" s="127">
        <f>Table1422[[#This Row],[Poverty_Average]]</f>
        <v>0.29749999999999999</v>
      </c>
      <c r="H161" s="127">
        <f>Table1422[[#This Row],[Full Time Employment_Average]]</f>
        <v>0.41249999999999998</v>
      </c>
      <c r="I161">
        <f>'Update Information Here'!AL161</f>
        <v>0</v>
      </c>
      <c r="J161">
        <f t="shared" si="2"/>
        <v>0</v>
      </c>
      <c r="K161" s="131">
        <f>Table25[[#This Row],[Annual Fees]]/Table25[[#This Row],[IQ1_Average]]</f>
        <v>0</v>
      </c>
      <c r="L161" s="131">
        <f>Table25[[#This Row],[Annual Fees]]/Table25[[#This Row],[IQ2_Average]]</f>
        <v>0</v>
      </c>
      <c r="M161" s="131">
        <f>Table25[[#This Row],[Annual Fees]]/Table25[[#This Row],[IQ3_Average]]</f>
        <v>0</v>
      </c>
      <c r="N161" s="133">
        <f>AVERAGE(Table25[[#This Row],[RI_IQ1]:[RI_IQ3]])</f>
        <v>0</v>
      </c>
      <c r="O161">
        <f>IF(Table25[[#This Row],[SNAP_Average]]&gt;20%,1, IF(Table25[[#This Row],[SNAP_Average]]&lt;11%, 3, 2))</f>
        <v>1</v>
      </c>
      <c r="P161">
        <f>IF(Table25[[#This Row],[Poverty_Average]]&gt;20%,1, IF(Table25[[#This Row],[Poverty_Average]]&lt;10%, 3, 2))</f>
        <v>1</v>
      </c>
      <c r="Q161">
        <f>IF(Table25[[#This Row],[Full Time Employment_Average]]&lt;30%,1, IF(Table25[[#This Row],[Full Time Employment_Average]]&gt;50%, 3, 2))</f>
        <v>2</v>
      </c>
      <c r="R161" s="135">
        <f>AVERAGE(Table25[[#This Row],[FCI_SNAP]:[FCI_FullTimeEmployment]])</f>
        <v>1.3333333333333333</v>
      </c>
      <c r="S16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61"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Row],[IQ2_Average]])*(3*0.02)/12,IF(D210&lt;=1.5,"NA")))</f>
        <v>0</v>
      </c>
      <c r="U16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48.311129413051276</v>
      </c>
    </row>
    <row r="162" spans="1:21" x14ac:dyDescent="0.25">
      <c r="A162" t="str">
        <f>Table1422[[#This Row],[Community]]</f>
        <v xml:space="preserve">Klawock </v>
      </c>
      <c r="C162" s="126">
        <f>Table1422[[#This Row],[IQ1_Average]]</f>
        <v>18237.75</v>
      </c>
      <c r="D162" s="126">
        <f>Table1422[[#This Row],[IQ2_Average]]</f>
        <v>38579.25</v>
      </c>
      <c r="E162" s="126">
        <f>Table1422[[#This Row],[IQ3_Average]]</f>
        <v>64885.5</v>
      </c>
      <c r="F162" s="128">
        <f>Table1422[[#This Row],[SNAP_Average]]</f>
        <v>0.26074999999999998</v>
      </c>
      <c r="G162" s="127">
        <f>Table1422[[#This Row],[Poverty_Average]]</f>
        <v>0.19874999999999998</v>
      </c>
      <c r="H162" s="127">
        <f>Table1422[[#This Row],[Full Time Employment_Average]]</f>
        <v>0.37866666666666671</v>
      </c>
      <c r="I162">
        <f>'Update Information Here'!AL162</f>
        <v>88.94</v>
      </c>
      <c r="J162">
        <f t="shared" si="2"/>
        <v>1067.28</v>
      </c>
      <c r="K162" s="131">
        <f>Table25[[#This Row],[Annual Fees]]/Table25[[#This Row],[IQ1_Average]]</f>
        <v>5.8520376691203684E-2</v>
      </c>
      <c r="L162" s="131">
        <f>Table25[[#This Row],[Annual Fees]]/Table25[[#This Row],[IQ2_Average]]</f>
        <v>2.7664612453585799E-2</v>
      </c>
      <c r="M162" s="131">
        <f>Table25[[#This Row],[Annual Fees]]/Table25[[#This Row],[IQ3_Average]]</f>
        <v>1.6448667267725453E-2</v>
      </c>
      <c r="N162" s="133">
        <f>AVERAGE(Table25[[#This Row],[RI_IQ1]:[RI_IQ3]])</f>
        <v>3.4211218804171641E-2</v>
      </c>
      <c r="O162">
        <f>IF(Table25[[#This Row],[SNAP_Average]]&gt;20%,1, IF(Table25[[#This Row],[SNAP_Average]]&lt;11%, 3, 2))</f>
        <v>1</v>
      </c>
      <c r="P162">
        <f>IF(Table25[[#This Row],[Poverty_Average]]&gt;20%,1, IF(Table25[[#This Row],[Poverty_Average]]&lt;10%, 3, 2))</f>
        <v>2</v>
      </c>
      <c r="Q162">
        <f>IF(Table25[[#This Row],[Full Time Employment_Average]]&lt;30%,1, IF(Table25[[#This Row],[Full Time Employment_Average]]&gt;50%, 3, 2))</f>
        <v>2</v>
      </c>
      <c r="R162" s="135">
        <f>AVERAGE(Table25[[#This Row],[FCI_SNAP]:[FCI_FullTimeEmployment]])</f>
        <v>1.6666666666666667</v>
      </c>
      <c r="S16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6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Row],[IQ2_Average]])*(3*0.02)/12,IF(D211&lt;=1.5,"NA")))</f>
        <v>51.994639833851714</v>
      </c>
      <c r="U16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129.98659958462932</v>
      </c>
    </row>
    <row r="163" spans="1:21" x14ac:dyDescent="0.25">
      <c r="A163" t="str">
        <f>Table1422[[#This Row],[Community]]</f>
        <v xml:space="preserve">Klukwan  </v>
      </c>
      <c r="C163" s="126">
        <f>Table1422[[#This Row],[IQ1_Average]]</f>
        <v>21607.5</v>
      </c>
      <c r="D163" s="126">
        <f>Table1422[[#This Row],[IQ2_Average]]</f>
        <v>44872.5</v>
      </c>
      <c r="E163" s="126">
        <f>Table1422[[#This Row],[IQ3_Average]]</f>
        <v>61227.25</v>
      </c>
      <c r="F163" s="128">
        <f>Table1422[[#This Row],[SNAP_Average]]</f>
        <v>0.16975000000000001</v>
      </c>
      <c r="G163" s="127">
        <f>Table1422[[#This Row],[Poverty_Average]]</f>
        <v>0.15475</v>
      </c>
      <c r="H163" s="127">
        <f>Table1422[[#This Row],[Full Time Employment_Average]]</f>
        <v>0.42525000000000002</v>
      </c>
      <c r="I163">
        <f>'Update Information Here'!AL163</f>
        <v>60</v>
      </c>
      <c r="J163">
        <f t="shared" si="2"/>
        <v>720</v>
      </c>
      <c r="K163" s="131">
        <f>Table25[[#This Row],[Annual Fees]]/Table25[[#This Row],[IQ1_Average]]</f>
        <v>3.3321763276640055E-2</v>
      </c>
      <c r="L163" s="131">
        <f>Table25[[#This Row],[Annual Fees]]/Table25[[#This Row],[IQ2_Average]]</f>
        <v>1.6045462142737756E-2</v>
      </c>
      <c r="M163" s="131">
        <f>Table25[[#This Row],[Annual Fees]]/Table25[[#This Row],[IQ3_Average]]</f>
        <v>1.1759469843901204E-2</v>
      </c>
      <c r="N163" s="133">
        <f>AVERAGE(Table25[[#This Row],[RI_IQ1]:[RI_IQ3]])</f>
        <v>2.0375565087759673E-2</v>
      </c>
      <c r="O163">
        <f>IF(Table25[[#This Row],[SNAP_Average]]&gt;20%,1, IF(Table25[[#This Row],[SNAP_Average]]&lt;11%, 3, 2))</f>
        <v>2</v>
      </c>
      <c r="P163">
        <f>IF(Table25[[#This Row],[Poverty_Average]]&gt;20%,1, IF(Table25[[#This Row],[Poverty_Average]]&lt;10%, 3, 2))</f>
        <v>2</v>
      </c>
      <c r="Q163">
        <f>IF(Table25[[#This Row],[Full Time Employment_Average]]&lt;30%,1, IF(Table25[[#This Row],[Full Time Employment_Average]]&gt;50%, 3, 2))</f>
        <v>2</v>
      </c>
      <c r="R163" s="135">
        <f>AVERAGE(Table25[[#This Row],[FCI_SNAP]:[FCI_FullTimeEmployment]])</f>
        <v>2</v>
      </c>
      <c r="S16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6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Row],[IQ2_Average]])*(3*0.02)/12,IF(D212&lt;=1.5,"NA")))</f>
        <v>58.894072131569139</v>
      </c>
      <c r="U16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147.23518032892287</v>
      </c>
    </row>
    <row r="164" spans="1:21" x14ac:dyDescent="0.25">
      <c r="A164" t="str">
        <f>Table1422[[#This Row],[Community]]</f>
        <v xml:space="preserve">Knik River  </v>
      </c>
      <c r="C164" s="126">
        <f>Table1422[[#This Row],[IQ1_Average]]</f>
        <v>21826.75</v>
      </c>
      <c r="D164" s="126">
        <f>Table1422[[#This Row],[IQ2_Average]]</f>
        <v>42120.25</v>
      </c>
      <c r="E164" s="126">
        <f>Table1422[[#This Row],[IQ3_Average]]</f>
        <v>75316.75</v>
      </c>
      <c r="F164" s="128">
        <f>Table1422[[#This Row],[SNAP_Average]]</f>
        <v>0.11550000000000001</v>
      </c>
      <c r="G164" s="127">
        <f>Table1422[[#This Row],[Poverty_Average]]</f>
        <v>9.4E-2</v>
      </c>
      <c r="H164" s="127">
        <f>Table1422[[#This Row],[Full Time Employment_Average]]</f>
        <v>0.48949999999999999</v>
      </c>
      <c r="I164">
        <f>'Update Information Here'!AL164</f>
        <v>0</v>
      </c>
      <c r="J164">
        <f t="shared" si="2"/>
        <v>0</v>
      </c>
      <c r="K164" s="131">
        <f>Table25[[#This Row],[Annual Fees]]/Table25[[#This Row],[IQ1_Average]]</f>
        <v>0</v>
      </c>
      <c r="L164" s="131">
        <f>Table25[[#This Row],[Annual Fees]]/Table25[[#This Row],[IQ2_Average]]</f>
        <v>0</v>
      </c>
      <c r="M164" s="131">
        <f>Table25[[#This Row],[Annual Fees]]/Table25[[#This Row],[IQ3_Average]]</f>
        <v>0</v>
      </c>
      <c r="N164" s="133">
        <f>AVERAGE(Table25[[#This Row],[RI_IQ1]:[RI_IQ3]])</f>
        <v>0</v>
      </c>
      <c r="O164">
        <f>IF(Table25[[#This Row],[SNAP_Average]]&gt;20%,1, IF(Table25[[#This Row],[SNAP_Average]]&lt;11%, 3, 2))</f>
        <v>2</v>
      </c>
      <c r="P164">
        <f>IF(Table25[[#This Row],[Poverty_Average]]&gt;20%,1, IF(Table25[[#This Row],[Poverty_Average]]&lt;10%, 3, 2))</f>
        <v>3</v>
      </c>
      <c r="Q164">
        <f>IF(Table25[[#This Row],[Full Time Employment_Average]]&lt;30%,1, IF(Table25[[#This Row],[Full Time Employment_Average]]&gt;50%, 3, 2))</f>
        <v>2</v>
      </c>
      <c r="R164" s="135">
        <f>AVERAGE(Table25[[#This Row],[FCI_SNAP]:[FCI_FullTimeEmployment]])</f>
        <v>2.3333333333333335</v>
      </c>
      <c r="S16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6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Row],[IQ2_Average]])*(3*0.02)/12,IF(D213&lt;=1.5,"NA")))</f>
        <v>60.361578068441382</v>
      </c>
      <c r="U16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150.90394517110349</v>
      </c>
    </row>
    <row r="165" spans="1:21" x14ac:dyDescent="0.25">
      <c r="A165" t="str">
        <f>Table1422[[#This Row],[Community]]</f>
        <v xml:space="preserve">Knik-Fairview  </v>
      </c>
      <c r="C165" s="126">
        <f>Table1422[[#This Row],[IQ1_Average]]</f>
        <v>38004.666666666664</v>
      </c>
      <c r="D165" s="126">
        <f>Table1422[[#This Row],[IQ2_Average]]</f>
        <v>71885.666666666672</v>
      </c>
      <c r="E165" s="126">
        <f>Table1422[[#This Row],[IQ3_Average]]</f>
        <v>101600.33333333333</v>
      </c>
      <c r="F165" s="128">
        <f>Table1422[[#This Row],[SNAP_Average]]</f>
        <v>0.112</v>
      </c>
      <c r="G165" s="127">
        <f>Table1422[[#This Row],[Poverty_Average]]</f>
        <v>0.20549999999999999</v>
      </c>
      <c r="H165" s="127">
        <f>Table1422[[#This Row],[Full Time Employment_Average]]</f>
        <v>0.44350000000000001</v>
      </c>
      <c r="I165">
        <f>'Update Information Here'!AL165</f>
        <v>0</v>
      </c>
      <c r="J165">
        <f t="shared" si="2"/>
        <v>0</v>
      </c>
      <c r="K165" s="131">
        <f>Table25[[#This Row],[Annual Fees]]/Table25[[#This Row],[IQ1_Average]]</f>
        <v>0</v>
      </c>
      <c r="L165" s="131">
        <f>Table25[[#This Row],[Annual Fees]]/Table25[[#This Row],[IQ2_Average]]</f>
        <v>0</v>
      </c>
      <c r="M165" s="131">
        <f>Table25[[#This Row],[Annual Fees]]/Table25[[#This Row],[IQ3_Average]]</f>
        <v>0</v>
      </c>
      <c r="N165" s="133">
        <f>AVERAGE(Table25[[#This Row],[RI_IQ1]:[RI_IQ3]])</f>
        <v>0</v>
      </c>
      <c r="O165">
        <f>IF(Table25[[#This Row],[SNAP_Average]]&gt;20%,1, IF(Table25[[#This Row],[SNAP_Average]]&lt;11%, 3, 2))</f>
        <v>2</v>
      </c>
      <c r="P165">
        <f>IF(Table25[[#This Row],[Poverty_Average]]&gt;20%,1, IF(Table25[[#This Row],[Poverty_Average]]&lt;10%, 3, 2))</f>
        <v>1</v>
      </c>
      <c r="Q165">
        <f>IF(Table25[[#This Row],[Full Time Employment_Average]]&lt;30%,1, IF(Table25[[#This Row],[Full Time Employment_Average]]&gt;50%, 3, 2))</f>
        <v>2</v>
      </c>
      <c r="R165" s="135">
        <f>AVERAGE(Table25[[#This Row],[FCI_SNAP]:[FCI_FullTimeEmployment]])</f>
        <v>1.6666666666666667</v>
      </c>
      <c r="S16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6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Row],[IQ2_Average]])*(3*0.02)/12,IF(D214&lt;=1.5,"NA")))</f>
        <v>99.868125122188403</v>
      </c>
      <c r="U16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249.67031280547101</v>
      </c>
    </row>
    <row r="166" spans="1:21" x14ac:dyDescent="0.25">
      <c r="A166" t="str">
        <f>Table1422[[#This Row],[Community]]</f>
        <v xml:space="preserve">Kobuk </v>
      </c>
      <c r="C166" s="126">
        <f>Table1422[[#This Row],[IQ1_Average]]</f>
        <v>26984.25</v>
      </c>
      <c r="D166" s="126">
        <f>Table1422[[#This Row],[IQ2_Average]]</f>
        <v>43966</v>
      </c>
      <c r="E166" s="126">
        <f>Table1422[[#This Row],[IQ3_Average]]</f>
        <v>72952.5</v>
      </c>
      <c r="F166" s="128">
        <f>Table1422[[#This Row],[SNAP_Average]]</f>
        <v>0.24049999999999999</v>
      </c>
      <c r="G166" s="127">
        <f>Table1422[[#This Row],[Poverty_Average]]</f>
        <v>0.20874999999999999</v>
      </c>
      <c r="H166" s="127">
        <f>Table1422[[#This Row],[Full Time Employment_Average]]</f>
        <v>0.24049999999999996</v>
      </c>
      <c r="I166">
        <f>'Update Information Here'!AL166</f>
        <v>68</v>
      </c>
      <c r="J166">
        <f t="shared" si="2"/>
        <v>816</v>
      </c>
      <c r="K166" s="131">
        <f>Table25[[#This Row],[Annual Fees]]/Table25[[#This Row],[IQ1_Average]]</f>
        <v>3.0239862141804942E-2</v>
      </c>
      <c r="L166" s="131">
        <f>Table25[[#This Row],[Annual Fees]]/Table25[[#This Row],[IQ2_Average]]</f>
        <v>1.8559796206159305E-2</v>
      </c>
      <c r="M166" s="131">
        <f>Table25[[#This Row],[Annual Fees]]/Table25[[#This Row],[IQ3_Average]]</f>
        <v>1.1185360337205717E-2</v>
      </c>
      <c r="N166" s="133">
        <f>AVERAGE(Table25[[#This Row],[RI_IQ1]:[RI_IQ3]])</f>
        <v>1.9995006228389987E-2</v>
      </c>
      <c r="O166">
        <f>IF(Table25[[#This Row],[SNAP_Average]]&gt;20%,1, IF(Table25[[#This Row],[SNAP_Average]]&lt;11%, 3, 2))</f>
        <v>1</v>
      </c>
      <c r="P166">
        <f>IF(Table25[[#This Row],[Poverty_Average]]&gt;20%,1, IF(Table25[[#This Row],[Poverty_Average]]&lt;10%, 3, 2))</f>
        <v>1</v>
      </c>
      <c r="Q166">
        <f>IF(Table25[[#This Row],[Full Time Employment_Average]]&lt;30%,1, IF(Table25[[#This Row],[Full Time Employment_Average]]&gt;50%, 3, 2))</f>
        <v>1</v>
      </c>
      <c r="R166" s="135">
        <f>AVERAGE(Table25[[#This Row],[FCI_SNAP]:[FCI_FullTimeEmployment]])</f>
        <v>1</v>
      </c>
      <c r="S16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66"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Row],[IQ2_Average]])*(3*0.02)/12,IF(D215&lt;=1.5,"NA")))</f>
        <v>0</v>
      </c>
      <c r="U16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68.016983063951173</v>
      </c>
    </row>
    <row r="167" spans="1:21" x14ac:dyDescent="0.25">
      <c r="A167" t="str">
        <f>Table1422[[#This Row],[Community]]</f>
        <v xml:space="preserve">Kodiak </v>
      </c>
      <c r="C167" s="126">
        <f>Table1422[[#This Row],[IQ1_Average]]</f>
        <v>27187.75</v>
      </c>
      <c r="D167" s="126">
        <f>Table1422[[#This Row],[IQ2_Average]]</f>
        <v>52375.25</v>
      </c>
      <c r="E167" s="126">
        <f>Table1422[[#This Row],[IQ3_Average]]</f>
        <v>73578.25</v>
      </c>
      <c r="F167" s="128">
        <f>Table1422[[#This Row],[SNAP_Average]]</f>
        <v>0.17049999999999998</v>
      </c>
      <c r="G167" s="127">
        <f>Table1422[[#This Row],[Poverty_Average]]</f>
        <v>0.157</v>
      </c>
      <c r="H167" s="127">
        <f>Table1422[[#This Row],[Full Time Employment_Average]]</f>
        <v>0.52224999999999999</v>
      </c>
      <c r="I167">
        <f>'Update Information Here'!AL167</f>
        <v>0</v>
      </c>
      <c r="J167">
        <f t="shared" si="2"/>
        <v>0</v>
      </c>
      <c r="K167" s="131">
        <f>Table25[[#This Row],[Annual Fees]]/Table25[[#This Row],[IQ1_Average]]</f>
        <v>0</v>
      </c>
      <c r="L167" s="131">
        <f>Table25[[#This Row],[Annual Fees]]/Table25[[#This Row],[IQ2_Average]]</f>
        <v>0</v>
      </c>
      <c r="M167" s="131">
        <f>Table25[[#This Row],[Annual Fees]]/Table25[[#This Row],[IQ3_Average]]</f>
        <v>0</v>
      </c>
      <c r="N167" s="133">
        <f>AVERAGE(Table25[[#This Row],[RI_IQ1]:[RI_IQ3]])</f>
        <v>0</v>
      </c>
      <c r="O167">
        <f>IF(Table25[[#This Row],[SNAP_Average]]&gt;20%,1, IF(Table25[[#This Row],[SNAP_Average]]&lt;11%, 3, 2))</f>
        <v>2</v>
      </c>
      <c r="P167">
        <f>IF(Table25[[#This Row],[Poverty_Average]]&gt;20%,1, IF(Table25[[#This Row],[Poverty_Average]]&lt;10%, 3, 2))</f>
        <v>2</v>
      </c>
      <c r="Q167">
        <f>IF(Table25[[#This Row],[Full Time Employment_Average]]&lt;30%,1, IF(Table25[[#This Row],[Full Time Employment_Average]]&gt;50%, 3, 2))</f>
        <v>3</v>
      </c>
      <c r="R167" s="135">
        <f>AVERAGE(Table25[[#This Row],[FCI_SNAP]:[FCI_FullTimeEmployment]])</f>
        <v>2.3333333333333335</v>
      </c>
      <c r="S16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6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Row],[IQ2_Average]])*(3*0.02)/12,IF(D216&lt;=1.5,"NA")))</f>
        <v>71.97845445539032</v>
      </c>
      <c r="U16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179.94613613847585</v>
      </c>
    </row>
    <row r="168" spans="1:21" x14ac:dyDescent="0.25">
      <c r="A168" t="str">
        <f>Table1422[[#This Row],[Community]]</f>
        <v xml:space="preserve">Kodiak Station  </v>
      </c>
      <c r="C168" s="126">
        <f>Table1422[[#This Row],[IQ1_Average]]</f>
        <v>28007</v>
      </c>
      <c r="D168" s="126">
        <f>Table1422[[#This Row],[IQ2_Average]]</f>
        <v>51639.25</v>
      </c>
      <c r="E168" s="126">
        <f>Table1422[[#This Row],[IQ3_Average]]</f>
        <v>71578.25</v>
      </c>
      <c r="F168" s="128">
        <f>Table1422[[#This Row],[SNAP_Average]]</f>
        <v>0.13700000000000001</v>
      </c>
      <c r="G168" s="127">
        <f>Table1422[[#This Row],[Poverty_Average]]</f>
        <v>0.15475</v>
      </c>
      <c r="H168" s="127">
        <f>Table1422[[#This Row],[Full Time Employment_Average]]</f>
        <v>0.54066666666666674</v>
      </c>
      <c r="I168">
        <f>'Update Information Here'!AL168</f>
        <v>0</v>
      </c>
      <c r="J168">
        <f t="shared" si="2"/>
        <v>0</v>
      </c>
      <c r="K168" s="131">
        <f>Table25[[#This Row],[Annual Fees]]/Table25[[#This Row],[IQ1_Average]]</f>
        <v>0</v>
      </c>
      <c r="L168" s="131">
        <f>Table25[[#This Row],[Annual Fees]]/Table25[[#This Row],[IQ2_Average]]</f>
        <v>0</v>
      </c>
      <c r="M168" s="131">
        <f>Table25[[#This Row],[Annual Fees]]/Table25[[#This Row],[IQ3_Average]]</f>
        <v>0</v>
      </c>
      <c r="N168" s="133">
        <f>AVERAGE(Table25[[#This Row],[RI_IQ1]:[RI_IQ3]])</f>
        <v>0</v>
      </c>
      <c r="O168">
        <f>IF(Table25[[#This Row],[SNAP_Average]]&gt;20%,1, IF(Table25[[#This Row],[SNAP_Average]]&lt;11%, 3, 2))</f>
        <v>2</v>
      </c>
      <c r="P168">
        <f>IF(Table25[[#This Row],[Poverty_Average]]&gt;20%,1, IF(Table25[[#This Row],[Poverty_Average]]&lt;10%, 3, 2))</f>
        <v>2</v>
      </c>
      <c r="Q168">
        <f>IF(Table25[[#This Row],[Full Time Employment_Average]]&lt;30%,1, IF(Table25[[#This Row],[Full Time Employment_Average]]&gt;50%, 3, 2))</f>
        <v>3</v>
      </c>
      <c r="R168" s="135">
        <f>AVERAGE(Table25[[#This Row],[FCI_SNAP]:[FCI_FullTimeEmployment]])</f>
        <v>2.3333333333333335</v>
      </c>
      <c r="S16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6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Row],[IQ2_Average]])*(3*0.02)/12,IF(D217&lt;=1.5,"NA")))</f>
        <v>72.420527355977768</v>
      </c>
      <c r="U16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181.05131838994444</v>
      </c>
    </row>
    <row r="169" spans="1:21" x14ac:dyDescent="0.25">
      <c r="A169" t="str">
        <f>Table1422[[#This Row],[Community]]</f>
        <v xml:space="preserve">Kokhanok  </v>
      </c>
      <c r="C169" s="126">
        <f>Table1422[[#This Row],[IQ1_Average]]</f>
        <v>20369.75</v>
      </c>
      <c r="D169" s="126">
        <f>Table1422[[#This Row],[IQ2_Average]]</f>
        <v>33208.25</v>
      </c>
      <c r="E169" s="126">
        <f>Table1422[[#This Row],[IQ3_Average]]</f>
        <v>57151.75</v>
      </c>
      <c r="F169" s="128">
        <f>Table1422[[#This Row],[SNAP_Average]]</f>
        <v>0.34125</v>
      </c>
      <c r="G169" s="127">
        <f>Table1422[[#This Row],[Poverty_Average]]</f>
        <v>0.20149999999999998</v>
      </c>
      <c r="H169" s="127">
        <f>Table1422[[#This Row],[Full Time Employment_Average]]</f>
        <v>0.11624999999999999</v>
      </c>
      <c r="I169">
        <f>'Update Information Here'!AL169</f>
        <v>90</v>
      </c>
      <c r="J169">
        <f t="shared" si="2"/>
        <v>1080</v>
      </c>
      <c r="K169" s="131">
        <f>Table25[[#This Row],[Annual Fees]]/Table25[[#This Row],[IQ1_Average]]</f>
        <v>5.3019796511984685E-2</v>
      </c>
      <c r="L169" s="131">
        <f>Table25[[#This Row],[Annual Fees]]/Table25[[#This Row],[IQ2_Average]]</f>
        <v>3.2522038951164241E-2</v>
      </c>
      <c r="M169" s="131">
        <f>Table25[[#This Row],[Annual Fees]]/Table25[[#This Row],[IQ3_Average]]</f>
        <v>1.8897059145170533E-2</v>
      </c>
      <c r="N169" s="133">
        <f>AVERAGE(Table25[[#This Row],[RI_IQ1]:[RI_IQ3]])</f>
        <v>3.4812964869439821E-2</v>
      </c>
      <c r="O169">
        <f>IF(Table25[[#This Row],[SNAP_Average]]&gt;20%,1, IF(Table25[[#This Row],[SNAP_Average]]&lt;11%, 3, 2))</f>
        <v>1</v>
      </c>
      <c r="P169">
        <f>IF(Table25[[#This Row],[Poverty_Average]]&gt;20%,1, IF(Table25[[#This Row],[Poverty_Average]]&lt;10%, 3, 2))</f>
        <v>1</v>
      </c>
      <c r="Q169">
        <f>IF(Table25[[#This Row],[Full Time Employment_Average]]&lt;30%,1, IF(Table25[[#This Row],[Full Time Employment_Average]]&gt;50%, 3, 2))</f>
        <v>1</v>
      </c>
      <c r="R169" s="135">
        <f>AVERAGE(Table25[[#This Row],[FCI_SNAP]:[FCI_FullTimeEmployment]])</f>
        <v>1</v>
      </c>
      <c r="S16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6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Row],[IQ2_Average]])*(3*0.02)/12,IF(D218&lt;=1.5,"NA")))</f>
        <v>0</v>
      </c>
      <c r="U16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51.704875087502536</v>
      </c>
    </row>
    <row r="170" spans="1:21" x14ac:dyDescent="0.25">
      <c r="A170" t="str">
        <f>Table1422[[#This Row],[Community]]</f>
        <v xml:space="preserve">Koliganek  </v>
      </c>
      <c r="C170" s="126">
        <f>Table1422[[#This Row],[IQ1_Average]]</f>
        <v>20525</v>
      </c>
      <c r="D170" s="126">
        <f>Table1422[[#This Row],[IQ2_Average]]</f>
        <v>37972.333333333336</v>
      </c>
      <c r="E170" s="126">
        <f>Table1422[[#This Row],[IQ3_Average]]</f>
        <v>57833.333333333336</v>
      </c>
      <c r="F170" s="128">
        <f>Table1422[[#This Row],[SNAP_Average]]</f>
        <v>0.40225</v>
      </c>
      <c r="G170" s="127">
        <f>Table1422[[#This Row],[Poverty_Average]]</f>
        <v>0.18475000000000003</v>
      </c>
      <c r="H170" s="127">
        <f>Table1422[[#This Row],[Full Time Employment_Average]]</f>
        <v>0.26949999999999996</v>
      </c>
      <c r="I170">
        <f>'Update Information Here'!AL170</f>
        <v>20</v>
      </c>
      <c r="J170">
        <f t="shared" si="2"/>
        <v>240</v>
      </c>
      <c r="K170" s="131">
        <f>Table25[[#This Row],[Annual Fees]]/Table25[[#This Row],[IQ1_Average]]</f>
        <v>1.169305724725944E-2</v>
      </c>
      <c r="L170" s="131">
        <f>Table25[[#This Row],[Annual Fees]]/Table25[[#This Row],[IQ2_Average]]</f>
        <v>6.3203911619863582E-3</v>
      </c>
      <c r="M170" s="131">
        <f>Table25[[#This Row],[Annual Fees]]/Table25[[#This Row],[IQ3_Average]]</f>
        <v>4.1498559077809798E-3</v>
      </c>
      <c r="N170" s="133">
        <f>AVERAGE(Table25[[#This Row],[RI_IQ1]:[RI_IQ3]])</f>
        <v>7.3877681056755927E-3</v>
      </c>
      <c r="O170">
        <f>IF(Table25[[#This Row],[SNAP_Average]]&gt;20%,1, IF(Table25[[#This Row],[SNAP_Average]]&lt;11%, 3, 2))</f>
        <v>1</v>
      </c>
      <c r="P170">
        <f>IF(Table25[[#This Row],[Poverty_Average]]&gt;20%,1, IF(Table25[[#This Row],[Poverty_Average]]&lt;10%, 3, 2))</f>
        <v>2</v>
      </c>
      <c r="Q170">
        <f>IF(Table25[[#This Row],[Full Time Employment_Average]]&lt;30%,1, IF(Table25[[#This Row],[Full Time Employment_Average]]&gt;50%, 3, 2))</f>
        <v>1</v>
      </c>
      <c r="R170" s="135">
        <f>AVERAGE(Table25[[#This Row],[FCI_SNAP]:[FCI_FullTimeEmployment]])</f>
        <v>1.3333333333333333</v>
      </c>
      <c r="S17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7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Row],[IQ2_Average]])*(3*0.02)/12,IF(D219&lt;=1.5,"NA")))</f>
        <v>0</v>
      </c>
      <c r="U17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54.143551107499341</v>
      </c>
    </row>
    <row r="171" spans="1:21" x14ac:dyDescent="0.25">
      <c r="A171" t="str">
        <f>Table1422[[#This Row],[Community]]</f>
        <v xml:space="preserve">Kongiganak  </v>
      </c>
      <c r="B171" t="s">
        <v>497</v>
      </c>
      <c r="C171" s="126">
        <f>Table1422[[#This Row],[IQ1_Average]]</f>
        <v>20995</v>
      </c>
      <c r="D171" s="126">
        <f>Table1422[[#This Row],[IQ2_Average]]</f>
        <v>33656.25</v>
      </c>
      <c r="E171" s="126">
        <f>Table1422[[#This Row],[IQ3_Average]]</f>
        <v>55562.5</v>
      </c>
      <c r="F171" s="128">
        <f>Table1422[[#This Row],[SNAP_Average]]</f>
        <v>0.52150000000000007</v>
      </c>
      <c r="G171" s="127">
        <f>Table1422[[#This Row],[Poverty_Average]]</f>
        <v>0.22899999999999998</v>
      </c>
      <c r="H171" s="127">
        <f>Table1422[[#This Row],[Full Time Employment_Average]]</f>
        <v>0.254</v>
      </c>
      <c r="I171">
        <f>'Update Information Here'!AL171</f>
        <v>0</v>
      </c>
      <c r="J171">
        <f t="shared" si="2"/>
        <v>0</v>
      </c>
      <c r="K171" s="131">
        <f>Table25[[#This Row],[Annual Fees]]/Table25[[#This Row],[IQ1_Average]]</f>
        <v>0</v>
      </c>
      <c r="L171" s="131">
        <f>Table25[[#This Row],[Annual Fees]]/Table25[[#This Row],[IQ2_Average]]</f>
        <v>0</v>
      </c>
      <c r="M171" s="131">
        <f>Table25[[#This Row],[Annual Fees]]/Table25[[#This Row],[IQ3_Average]]</f>
        <v>0</v>
      </c>
      <c r="N171" s="133">
        <f>AVERAGE(Table25[[#This Row],[RI_IQ1]:[RI_IQ3]])</f>
        <v>0</v>
      </c>
      <c r="O171">
        <f>IF(Table25[[#This Row],[SNAP_Average]]&gt;20%,1, IF(Table25[[#This Row],[SNAP_Average]]&lt;11%, 3, 2))</f>
        <v>1</v>
      </c>
      <c r="P171">
        <f>IF(Table25[[#This Row],[Poverty_Average]]&gt;20%,1, IF(Table25[[#This Row],[Poverty_Average]]&lt;10%, 3, 2))</f>
        <v>1</v>
      </c>
      <c r="Q171">
        <f>IF(Table25[[#This Row],[Full Time Employment_Average]]&lt;30%,1, IF(Table25[[#This Row],[Full Time Employment_Average]]&gt;50%, 3, 2))</f>
        <v>1</v>
      </c>
      <c r="R171" s="135">
        <f>AVERAGE(Table25[[#This Row],[FCI_SNAP]:[FCI_FullTimeEmployment]])</f>
        <v>1</v>
      </c>
      <c r="S17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71"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Row],[IQ2_Average]])*(3*0.02)/12,IF(D220&lt;=1.5,"NA")))</f>
        <v>0</v>
      </c>
      <c r="U17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52.443718984551346</v>
      </c>
    </row>
    <row r="172" spans="1:21" x14ac:dyDescent="0.25">
      <c r="A172" t="str">
        <f>Table1422[[#This Row],[Community]]</f>
        <v xml:space="preserve">Kotlik </v>
      </c>
      <c r="C172" s="126">
        <f>Table1422[[#This Row],[IQ1_Average]]</f>
        <v>24963.5</v>
      </c>
      <c r="D172" s="126">
        <f>Table1422[[#This Row],[IQ2_Average]]</f>
        <v>38944.75</v>
      </c>
      <c r="E172" s="126">
        <f>Table1422[[#This Row],[IQ3_Average]]</f>
        <v>64206.25</v>
      </c>
      <c r="F172" s="128">
        <f>Table1422[[#This Row],[SNAP_Average]]</f>
        <v>0.51150000000000007</v>
      </c>
      <c r="G172" s="127">
        <f>Table1422[[#This Row],[Poverty_Average]]</f>
        <v>0.30125000000000002</v>
      </c>
      <c r="H172" s="127">
        <f>Table1422[[#This Row],[Full Time Employment_Average]]</f>
        <v>0.377</v>
      </c>
      <c r="I172">
        <f>'Update Information Here'!AL172</f>
        <v>104.5</v>
      </c>
      <c r="J172">
        <f t="shared" si="2"/>
        <v>1254</v>
      </c>
      <c r="K172" s="131">
        <f>Table25[[#This Row],[Annual Fees]]/Table25[[#This Row],[IQ1_Average]]</f>
        <v>5.0233340677388987E-2</v>
      </c>
      <c r="L172" s="131">
        <f>Table25[[#This Row],[Annual Fees]]/Table25[[#This Row],[IQ2_Average]]</f>
        <v>3.2199462058428927E-2</v>
      </c>
      <c r="M172" s="131">
        <f>Table25[[#This Row],[Annual Fees]]/Table25[[#This Row],[IQ3_Average]]</f>
        <v>1.9530808916577436E-2</v>
      </c>
      <c r="N172" s="133">
        <f>AVERAGE(Table25[[#This Row],[RI_IQ1]:[RI_IQ3]])</f>
        <v>3.3987870550798445E-2</v>
      </c>
      <c r="O172">
        <f>IF(Table25[[#This Row],[SNAP_Average]]&gt;20%,1, IF(Table25[[#This Row],[SNAP_Average]]&lt;11%, 3, 2))</f>
        <v>1</v>
      </c>
      <c r="P172">
        <f>IF(Table25[[#This Row],[Poverty_Average]]&gt;20%,1, IF(Table25[[#This Row],[Poverty_Average]]&lt;10%, 3, 2))</f>
        <v>1</v>
      </c>
      <c r="Q172">
        <f>IF(Table25[[#This Row],[Full Time Employment_Average]]&lt;30%,1, IF(Table25[[#This Row],[Full Time Employment_Average]]&gt;50%, 3, 2))</f>
        <v>2</v>
      </c>
      <c r="R172" s="135">
        <f>AVERAGE(Table25[[#This Row],[FCI_SNAP]:[FCI_FullTimeEmployment]])</f>
        <v>1.3333333333333333</v>
      </c>
      <c r="S17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72"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Row],[IQ2_Average]])*(3*0.02)/12,IF(D221&lt;=1.5,"NA")))</f>
        <v>0</v>
      </c>
      <c r="U17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61.492525601928328</v>
      </c>
    </row>
    <row r="173" spans="1:21" x14ac:dyDescent="0.25">
      <c r="A173" t="str">
        <f>Table1422[[#This Row],[Community]]</f>
        <v xml:space="preserve">Kotzebue </v>
      </c>
      <c r="C173" s="126">
        <f>Table1422[[#This Row],[IQ1_Average]]</f>
        <v>25564</v>
      </c>
      <c r="D173" s="126">
        <f>Table1422[[#This Row],[IQ2_Average]]</f>
        <v>45672.25</v>
      </c>
      <c r="E173" s="126">
        <f>Table1422[[#This Row],[IQ3_Average]]</f>
        <v>75630.25</v>
      </c>
      <c r="F173" s="128">
        <f>Table1422[[#This Row],[SNAP_Average]]</f>
        <v>0.39874999999999994</v>
      </c>
      <c r="G173" s="127">
        <f>Table1422[[#This Row],[Poverty_Average]]</f>
        <v>0.27050000000000002</v>
      </c>
      <c r="H173" s="127">
        <f>Table1422[[#This Row],[Full Time Employment_Average]]</f>
        <v>0.36025000000000001</v>
      </c>
      <c r="I173">
        <f>'Update Information Here'!AL173</f>
        <v>134.81</v>
      </c>
      <c r="J173">
        <f t="shared" si="2"/>
        <v>1617.72</v>
      </c>
      <c r="K173" s="131">
        <f>Table25[[#This Row],[Annual Fees]]/Table25[[#This Row],[IQ1_Average]]</f>
        <v>6.3281176654670632E-2</v>
      </c>
      <c r="L173" s="131">
        <f>Table25[[#This Row],[Annual Fees]]/Table25[[#This Row],[IQ2_Average]]</f>
        <v>3.5420194976161674E-2</v>
      </c>
      <c r="M173" s="131">
        <f>Table25[[#This Row],[Annual Fees]]/Table25[[#This Row],[IQ3_Average]]</f>
        <v>2.1389853927495941E-2</v>
      </c>
      <c r="N173" s="133">
        <f>AVERAGE(Table25[[#This Row],[RI_IQ1]:[RI_IQ3]])</f>
        <v>4.0030408519442749E-2</v>
      </c>
      <c r="O173">
        <f>IF(Table25[[#This Row],[SNAP_Average]]&gt;20%,1, IF(Table25[[#This Row],[SNAP_Average]]&lt;11%, 3, 2))</f>
        <v>1</v>
      </c>
      <c r="P173">
        <f>IF(Table25[[#This Row],[Poverty_Average]]&gt;20%,1, IF(Table25[[#This Row],[Poverty_Average]]&lt;10%, 3, 2))</f>
        <v>1</v>
      </c>
      <c r="Q173">
        <f>IF(Table25[[#This Row],[Full Time Employment_Average]]&lt;30%,1, IF(Table25[[#This Row],[Full Time Employment_Average]]&gt;50%, 3, 2))</f>
        <v>2</v>
      </c>
      <c r="R173" s="135">
        <f>AVERAGE(Table25[[#This Row],[FCI_SNAP]:[FCI_FullTimeEmployment]])</f>
        <v>1.3333333333333333</v>
      </c>
      <c r="S17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7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Row],[IQ2_Average]])*(3*0.02)/12,IF(D222&lt;=1.5,"NA")))</f>
        <v>0</v>
      </c>
      <c r="U17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67.353796769035142</v>
      </c>
    </row>
    <row r="174" spans="1:21" x14ac:dyDescent="0.25">
      <c r="A174" t="str">
        <f>Table1422[[#This Row],[Community]]</f>
        <v xml:space="preserve">Koyuk </v>
      </c>
      <c r="C174" s="126">
        <f>Table1422[[#This Row],[IQ1_Average]]</f>
        <v>20386.75</v>
      </c>
      <c r="D174" s="126">
        <f>Table1422[[#This Row],[IQ2_Average]]</f>
        <v>36917.25</v>
      </c>
      <c r="E174" s="126">
        <f>Table1422[[#This Row],[IQ3_Average]]</f>
        <v>54812.5</v>
      </c>
      <c r="F174" s="128">
        <f>Table1422[[#This Row],[SNAP_Average]]</f>
        <v>0.40575</v>
      </c>
      <c r="G174" s="127">
        <f>Table1422[[#This Row],[Poverty_Average]]</f>
        <v>0.33925</v>
      </c>
      <c r="H174" s="127">
        <f>Table1422[[#This Row],[Full Time Employment_Average]]</f>
        <v>0.191</v>
      </c>
      <c r="I174">
        <f>'Update Information Here'!AL174</f>
        <v>70</v>
      </c>
      <c r="J174">
        <f t="shared" si="2"/>
        <v>840</v>
      </c>
      <c r="K174" s="131">
        <f>Table25[[#This Row],[Annual Fees]]/Table25[[#This Row],[IQ1_Average]]</f>
        <v>4.1203232491691909E-2</v>
      </c>
      <c r="L174" s="131">
        <f>Table25[[#This Row],[Annual Fees]]/Table25[[#This Row],[IQ2_Average]]</f>
        <v>2.2753590801048291E-2</v>
      </c>
      <c r="M174" s="131">
        <f>Table25[[#This Row],[Annual Fees]]/Table25[[#This Row],[IQ3_Average]]</f>
        <v>1.532497149372862E-2</v>
      </c>
      <c r="N174" s="133">
        <f>AVERAGE(Table25[[#This Row],[RI_IQ1]:[RI_IQ3]])</f>
        <v>2.6427264928822941E-2</v>
      </c>
      <c r="O174">
        <f>IF(Table25[[#This Row],[SNAP_Average]]&gt;20%,1, IF(Table25[[#This Row],[SNAP_Average]]&lt;11%, 3, 2))</f>
        <v>1</v>
      </c>
      <c r="P174">
        <f>IF(Table25[[#This Row],[Poverty_Average]]&gt;20%,1, IF(Table25[[#This Row],[Poverty_Average]]&lt;10%, 3, 2))</f>
        <v>1</v>
      </c>
      <c r="Q174">
        <f>IF(Table25[[#This Row],[Full Time Employment_Average]]&lt;30%,1, IF(Table25[[#This Row],[Full Time Employment_Average]]&gt;50%, 3, 2))</f>
        <v>1</v>
      </c>
      <c r="R174" s="135">
        <f>AVERAGE(Table25[[#This Row],[FCI_SNAP]:[FCI_FullTimeEmployment]])</f>
        <v>1</v>
      </c>
      <c r="S17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74"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Row],[IQ2_Average]])*(3*0.02)/12,IF(D223&lt;=1.5,"NA")))</f>
        <v>0</v>
      </c>
      <c r="U17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52.975591828009698</v>
      </c>
    </row>
    <row r="175" spans="1:21" x14ac:dyDescent="0.25">
      <c r="A175" t="str">
        <f>Table1422[[#This Row],[Community]]</f>
        <v xml:space="preserve">Koyukuk </v>
      </c>
      <c r="B175" t="s">
        <v>497</v>
      </c>
      <c r="C175" s="126">
        <f>Table1422[[#This Row],[IQ1_Average]]</f>
        <v>10502</v>
      </c>
      <c r="D175" s="126">
        <f>Table1422[[#This Row],[IQ2_Average]]</f>
        <v>19889</v>
      </c>
      <c r="E175" s="126">
        <f>Table1422[[#This Row],[IQ3_Average]]</f>
        <v>40027.666666666664</v>
      </c>
      <c r="F175" s="128">
        <f>Table1422[[#This Row],[SNAP_Average]]</f>
        <v>0.32150000000000001</v>
      </c>
      <c r="G175" s="127">
        <f>Table1422[[#This Row],[Poverty_Average]]</f>
        <v>0.26924999999999999</v>
      </c>
      <c r="H175" s="127">
        <f>Table1422[[#This Row],[Full Time Employment_Average]]</f>
        <v>0.27849999999999997</v>
      </c>
      <c r="I175">
        <f>'Update Information Here'!AL175</f>
        <v>0</v>
      </c>
      <c r="J175">
        <f t="shared" si="2"/>
        <v>0</v>
      </c>
      <c r="K175" s="131">
        <f>Table25[[#This Row],[Annual Fees]]/Table25[[#This Row],[IQ1_Average]]</f>
        <v>0</v>
      </c>
      <c r="L175" s="131">
        <f>Table25[[#This Row],[Annual Fees]]/Table25[[#This Row],[IQ2_Average]]</f>
        <v>0</v>
      </c>
      <c r="M175" s="131">
        <f>Table25[[#This Row],[Annual Fees]]/Table25[[#This Row],[IQ3_Average]]</f>
        <v>0</v>
      </c>
      <c r="N175" s="133">
        <f>AVERAGE(Table25[[#This Row],[RI_IQ1]:[RI_IQ3]])</f>
        <v>0</v>
      </c>
      <c r="O175">
        <f>IF(Table25[[#This Row],[SNAP_Average]]&gt;20%,1, IF(Table25[[#This Row],[SNAP_Average]]&lt;11%, 3, 2))</f>
        <v>1</v>
      </c>
      <c r="P175">
        <f>IF(Table25[[#This Row],[Poverty_Average]]&gt;20%,1, IF(Table25[[#This Row],[Poverty_Average]]&lt;10%, 3, 2))</f>
        <v>1</v>
      </c>
      <c r="Q175">
        <f>IF(Table25[[#This Row],[Full Time Employment_Average]]&lt;30%,1, IF(Table25[[#This Row],[Full Time Employment_Average]]&gt;50%, 3, 2))</f>
        <v>1</v>
      </c>
      <c r="R175" s="135">
        <f>AVERAGE(Table25[[#This Row],[FCI_SNAP]:[FCI_FullTimeEmployment]])</f>
        <v>1</v>
      </c>
      <c r="S17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75"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Row],[IQ2_Average]])*(3*0.02)/12,IF(D224&lt;=1.5,"NA")))</f>
        <v>0</v>
      </c>
      <c r="U17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29.32865641847016</v>
      </c>
    </row>
    <row r="176" spans="1:21" x14ac:dyDescent="0.25">
      <c r="A176" t="str">
        <f>Table1422[[#This Row],[Community]]</f>
        <v xml:space="preserve">Kupreanof </v>
      </c>
      <c r="C176" s="126">
        <f>Table1422[[#This Row],[IQ1_Average]]</f>
        <v>27296.333333333332</v>
      </c>
      <c r="D176" s="126">
        <f>Table1422[[#This Row],[IQ2_Average]]</f>
        <v>39371</v>
      </c>
      <c r="E176" s="126">
        <f>Table1422[[#This Row],[IQ3_Average]]</f>
        <v>49611.333333333336</v>
      </c>
      <c r="F176" s="128">
        <f>Table1422[[#This Row],[SNAP_Average]]</f>
        <v>0.21174999999999999</v>
      </c>
      <c r="G176" s="127">
        <f>Table1422[[#This Row],[Poverty_Average]]</f>
        <v>0.1925</v>
      </c>
      <c r="H176" s="127">
        <f>Table1422[[#This Row],[Full Time Employment_Average]]</f>
        <v>0.29825000000000002</v>
      </c>
      <c r="I176">
        <f>'Update Information Here'!AL176</f>
        <v>0</v>
      </c>
      <c r="J176">
        <f t="shared" si="2"/>
        <v>0</v>
      </c>
      <c r="K176" s="131">
        <f>Table25[[#This Row],[Annual Fees]]/Table25[[#This Row],[IQ1_Average]]</f>
        <v>0</v>
      </c>
      <c r="L176" s="131">
        <f>Table25[[#This Row],[Annual Fees]]/Table25[[#This Row],[IQ2_Average]]</f>
        <v>0</v>
      </c>
      <c r="M176" s="131">
        <f>Table25[[#This Row],[Annual Fees]]/Table25[[#This Row],[IQ3_Average]]</f>
        <v>0</v>
      </c>
      <c r="N176" s="133">
        <f>AVERAGE(Table25[[#This Row],[RI_IQ1]:[RI_IQ3]])</f>
        <v>0</v>
      </c>
      <c r="O176">
        <f>IF(Table25[[#This Row],[SNAP_Average]]&gt;20%,1, IF(Table25[[#This Row],[SNAP_Average]]&lt;11%, 3, 2))</f>
        <v>1</v>
      </c>
      <c r="P176">
        <f>IF(Table25[[#This Row],[Poverty_Average]]&gt;20%,1, IF(Table25[[#This Row],[Poverty_Average]]&lt;10%, 3, 2))</f>
        <v>2</v>
      </c>
      <c r="Q176">
        <f>IF(Table25[[#This Row],[Full Time Employment_Average]]&lt;30%,1, IF(Table25[[#This Row],[Full Time Employment_Average]]&gt;50%, 3, 2))</f>
        <v>1</v>
      </c>
      <c r="R176" s="135">
        <f>AVERAGE(Table25[[#This Row],[FCI_SNAP]:[FCI_FullTimeEmployment]])</f>
        <v>1.3333333333333333</v>
      </c>
      <c r="S17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76"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Row],[IQ2_Average]])*(3*0.02)/12,IF(D225&lt;=1.5,"NA")))</f>
        <v>0</v>
      </c>
      <c r="U17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60.833876203005048</v>
      </c>
    </row>
    <row r="177" spans="1:21" x14ac:dyDescent="0.25">
      <c r="A177" t="str">
        <f>Table1422[[#This Row],[Community]]</f>
        <v xml:space="preserve">Kwethluk </v>
      </c>
      <c r="C177" s="126">
        <f>Table1422[[#This Row],[IQ1_Average]]</f>
        <v>22680.666666666668</v>
      </c>
      <c r="D177" s="126">
        <f>Table1422[[#This Row],[IQ2_Average]]</f>
        <v>36711</v>
      </c>
      <c r="E177" s="126">
        <f>Table1422[[#This Row],[IQ3_Average]]</f>
        <v>52090.333333333336</v>
      </c>
      <c r="F177" s="128">
        <f>Table1422[[#This Row],[SNAP_Average]]</f>
        <v>0.37525000000000003</v>
      </c>
      <c r="G177" s="127">
        <f>Table1422[[#This Row],[Poverty_Average]]</f>
        <v>0.18175000000000002</v>
      </c>
      <c r="H177" s="127">
        <f>Table1422[[#This Row],[Full Time Employment_Average]]</f>
        <v>0.20533333333333334</v>
      </c>
      <c r="I177">
        <f>'Update Information Here'!AL177</f>
        <v>116</v>
      </c>
      <c r="J177">
        <f t="shared" si="2"/>
        <v>1392</v>
      </c>
      <c r="K177" s="131">
        <f>Table25[[#This Row],[Annual Fees]]/Table25[[#This Row],[IQ1_Average]]</f>
        <v>6.1373857323417887E-2</v>
      </c>
      <c r="L177" s="131">
        <f>Table25[[#This Row],[Annual Fees]]/Table25[[#This Row],[IQ2_Average]]</f>
        <v>3.7917790308082046E-2</v>
      </c>
      <c r="M177" s="131">
        <f>Table25[[#This Row],[Annual Fees]]/Table25[[#This Row],[IQ3_Average]]</f>
        <v>2.6722808454543709E-2</v>
      </c>
      <c r="N177" s="133">
        <f>AVERAGE(Table25[[#This Row],[RI_IQ1]:[RI_IQ3]])</f>
        <v>4.2004818695347883E-2</v>
      </c>
      <c r="O177">
        <f>IF(Table25[[#This Row],[SNAP_Average]]&gt;20%,1, IF(Table25[[#This Row],[SNAP_Average]]&lt;11%, 3, 2))</f>
        <v>1</v>
      </c>
      <c r="P177">
        <f>IF(Table25[[#This Row],[Poverty_Average]]&gt;20%,1, IF(Table25[[#This Row],[Poverty_Average]]&lt;10%, 3, 2))</f>
        <v>2</v>
      </c>
      <c r="Q177">
        <f>IF(Table25[[#This Row],[Full Time Employment_Average]]&lt;30%,1, IF(Table25[[#This Row],[Full Time Employment_Average]]&gt;50%, 3, 2))</f>
        <v>1</v>
      </c>
      <c r="R177" s="135">
        <f>AVERAGE(Table25[[#This Row],[FCI_SNAP]:[FCI_FullTimeEmployment]])</f>
        <v>1.3333333333333333</v>
      </c>
      <c r="S17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77"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Row],[IQ2_Average]])*(3*0.02)/12,IF(D226&lt;=1.5,"NA")))</f>
        <v>0</v>
      </c>
      <c r="U17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55.23175845196409</v>
      </c>
    </row>
    <row r="178" spans="1:21" x14ac:dyDescent="0.25">
      <c r="A178" t="str">
        <f>Table1422[[#This Row],[Community]]</f>
        <v xml:space="preserve">Kwigillingok  </v>
      </c>
      <c r="C178" s="126">
        <f>Table1422[[#This Row],[IQ1_Average]]</f>
        <v>20794.333333333332</v>
      </c>
      <c r="D178" s="126">
        <f>Table1422[[#This Row],[IQ2_Average]]</f>
        <v>38258</v>
      </c>
      <c r="E178" s="126">
        <f>Table1422[[#This Row],[IQ3_Average]]</f>
        <v>53083.666666666664</v>
      </c>
      <c r="F178" s="128">
        <f>Table1422[[#This Row],[SNAP_Average]]</f>
        <v>0.35199999999999998</v>
      </c>
      <c r="G178" s="127">
        <f>Table1422[[#This Row],[Poverty_Average]]</f>
        <v>0.16699999999999998</v>
      </c>
      <c r="H178" s="127">
        <f>Table1422[[#This Row],[Full Time Employment_Average]]</f>
        <v>0.43675000000000003</v>
      </c>
      <c r="I178">
        <f>'Update Information Here'!AL178</f>
        <v>0</v>
      </c>
      <c r="J178">
        <f t="shared" si="2"/>
        <v>0</v>
      </c>
      <c r="K178" s="131">
        <f>Table25[[#This Row],[Annual Fees]]/Table25[[#This Row],[IQ1_Average]]</f>
        <v>0</v>
      </c>
      <c r="L178" s="131">
        <f>Table25[[#This Row],[Annual Fees]]/Table25[[#This Row],[IQ2_Average]]</f>
        <v>0</v>
      </c>
      <c r="M178" s="131">
        <f>Table25[[#This Row],[Annual Fees]]/Table25[[#This Row],[IQ3_Average]]</f>
        <v>0</v>
      </c>
      <c r="N178" s="133">
        <f>AVERAGE(Table25[[#This Row],[RI_IQ1]:[RI_IQ3]])</f>
        <v>0</v>
      </c>
      <c r="O178">
        <f>IF(Table25[[#This Row],[SNAP_Average]]&gt;20%,1, IF(Table25[[#This Row],[SNAP_Average]]&lt;11%, 3, 2))</f>
        <v>1</v>
      </c>
      <c r="P178">
        <f>IF(Table25[[#This Row],[Poverty_Average]]&gt;20%,1, IF(Table25[[#This Row],[Poverty_Average]]&lt;10%, 3, 2))</f>
        <v>2</v>
      </c>
      <c r="Q178">
        <f>IF(Table25[[#This Row],[Full Time Employment_Average]]&lt;30%,1, IF(Table25[[#This Row],[Full Time Employment_Average]]&gt;50%, 3, 2))</f>
        <v>2</v>
      </c>
      <c r="R178" s="135">
        <f>AVERAGE(Table25[[#This Row],[FCI_SNAP]:[FCI_FullTimeEmployment]])</f>
        <v>1.6666666666666667</v>
      </c>
      <c r="S17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7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Row],[IQ2_Average]])*(3*0.02)/12,IF(D227&lt;=1.5,"NA")))</f>
        <v>53.72500449232038</v>
      </c>
      <c r="U17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134.31251123080099</v>
      </c>
    </row>
    <row r="179" spans="1:21" x14ac:dyDescent="0.25">
      <c r="A179" t="str">
        <f>Table1422[[#This Row],[Community]]</f>
        <v xml:space="preserve">Lake Louise  </v>
      </c>
      <c r="C179" s="126">
        <f>Table1422[[#This Row],[IQ1_Average]]</f>
        <v>14800</v>
      </c>
      <c r="D179" s="126">
        <f>Table1422[[#This Row],[IQ2_Average]]</f>
        <v>36833</v>
      </c>
      <c r="E179" s="126">
        <f>Table1422[[#This Row],[IQ3_Average]]</f>
        <v>52400</v>
      </c>
      <c r="F179" s="128">
        <f>Table1422[[#This Row],[SNAP_Average]]</f>
        <v>9.9250000000000005E-2</v>
      </c>
      <c r="G179" s="127">
        <f>Table1422[[#This Row],[Poverty_Average]]</f>
        <v>0.13800000000000001</v>
      </c>
      <c r="H179" s="127">
        <f>Table1422[[#This Row],[Full Time Employment_Average]]</f>
        <v>0.27400000000000002</v>
      </c>
      <c r="I179">
        <f>'Update Information Here'!AL179</f>
        <v>0</v>
      </c>
      <c r="J179">
        <f t="shared" si="2"/>
        <v>0</v>
      </c>
      <c r="K179" s="131">
        <f>Table25[[#This Row],[Annual Fees]]/Table25[[#This Row],[IQ1_Average]]</f>
        <v>0</v>
      </c>
      <c r="L179" s="131">
        <f>Table25[[#This Row],[Annual Fees]]/Table25[[#This Row],[IQ2_Average]]</f>
        <v>0</v>
      </c>
      <c r="M179" s="131">
        <f>Table25[[#This Row],[Annual Fees]]/Table25[[#This Row],[IQ3_Average]]</f>
        <v>0</v>
      </c>
      <c r="N179" s="133">
        <f>AVERAGE(Table25[[#This Row],[RI_IQ1]:[RI_IQ3]])</f>
        <v>0</v>
      </c>
      <c r="O179">
        <f>IF(Table25[[#This Row],[SNAP_Average]]&gt;20%,1, IF(Table25[[#This Row],[SNAP_Average]]&lt;11%, 3, 2))</f>
        <v>3</v>
      </c>
      <c r="P179">
        <f>IF(Table25[[#This Row],[Poverty_Average]]&gt;20%,1, IF(Table25[[#This Row],[Poverty_Average]]&lt;10%, 3, 2))</f>
        <v>2</v>
      </c>
      <c r="Q179">
        <f>IF(Table25[[#This Row],[Full Time Employment_Average]]&lt;30%,1, IF(Table25[[#This Row],[Full Time Employment_Average]]&gt;50%, 3, 2))</f>
        <v>1</v>
      </c>
      <c r="R179" s="135">
        <f>AVERAGE(Table25[[#This Row],[FCI_SNAP]:[FCI_FullTimeEmployment]])</f>
        <v>2</v>
      </c>
      <c r="S17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7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Row],[IQ2_Average]])*(3*0.02)/12,IF(D228&lt;=1.5,"NA")))</f>
        <v>43.936304871914267</v>
      </c>
      <c r="U17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109.84076217978567</v>
      </c>
    </row>
    <row r="180" spans="1:21" x14ac:dyDescent="0.25">
      <c r="A180" t="str">
        <f>Table1422[[#This Row],[Community]]</f>
        <v xml:space="preserve">Lake Minchumina  </v>
      </c>
      <c r="C180" s="126">
        <f>Table1422[[#This Row],[IQ1_Average]]</f>
        <v>23606</v>
      </c>
      <c r="D180" s="126">
        <f>Table1422[[#This Row],[IQ2_Average]]</f>
        <v>44059</v>
      </c>
      <c r="E180" s="126">
        <f>Table1422[[#This Row],[IQ3_Average]]</f>
        <v>69985.333333333328</v>
      </c>
      <c r="F180" s="128">
        <f>Table1422[[#This Row],[SNAP_Average]]</f>
        <v>2.6000000000000002E-2</v>
      </c>
      <c r="G180" s="127">
        <f>Table1422[[#This Row],[Poverty_Average]]</f>
        <v>0.12175</v>
      </c>
      <c r="H180" s="127">
        <f>Table1422[[#This Row],[Full Time Employment_Average]]</f>
        <v>0.50349999999999995</v>
      </c>
      <c r="I180">
        <f>'Update Information Here'!AL180</f>
        <v>0</v>
      </c>
      <c r="J180">
        <f t="shared" si="2"/>
        <v>0</v>
      </c>
      <c r="K180" s="131">
        <f>Table25[[#This Row],[Annual Fees]]/Table25[[#This Row],[IQ1_Average]]</f>
        <v>0</v>
      </c>
      <c r="L180" s="131">
        <f>Table25[[#This Row],[Annual Fees]]/Table25[[#This Row],[IQ2_Average]]</f>
        <v>0</v>
      </c>
      <c r="M180" s="131">
        <f>Table25[[#This Row],[Annual Fees]]/Table25[[#This Row],[IQ3_Average]]</f>
        <v>0</v>
      </c>
      <c r="N180" s="133">
        <f>AVERAGE(Table25[[#This Row],[RI_IQ1]:[RI_IQ3]])</f>
        <v>0</v>
      </c>
      <c r="O180">
        <f>IF(Table25[[#This Row],[SNAP_Average]]&gt;20%,1, IF(Table25[[#This Row],[SNAP_Average]]&lt;11%, 3, 2))</f>
        <v>3</v>
      </c>
      <c r="P180">
        <f>IF(Table25[[#This Row],[Poverty_Average]]&gt;20%,1, IF(Table25[[#This Row],[Poverty_Average]]&lt;10%, 3, 2))</f>
        <v>2</v>
      </c>
      <c r="Q180">
        <f>IF(Table25[[#This Row],[Full Time Employment_Average]]&lt;30%,1, IF(Table25[[#This Row],[Full Time Employment_Average]]&gt;50%, 3, 2))</f>
        <v>3</v>
      </c>
      <c r="R180" s="135">
        <f>AVERAGE(Table25[[#This Row],[FCI_SNAP]:[FCI_FullTimeEmployment]])</f>
        <v>2.6666666666666665</v>
      </c>
      <c r="S18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8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Row],[IQ2_Average]])*(3*0.02)/12,IF(D229&lt;=1.5,"NA")))</f>
        <v>157.53458074966287</v>
      </c>
      <c r="U18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252.05532919946052</v>
      </c>
    </row>
    <row r="181" spans="1:21" x14ac:dyDescent="0.25">
      <c r="A181" t="str">
        <f>Table1422[[#This Row],[Community]]</f>
        <v xml:space="preserve">Lakes  </v>
      </c>
      <c r="C181" s="126">
        <f>Table1422[[#This Row],[IQ1_Average]]</f>
        <v>29938.333333333332</v>
      </c>
      <c r="D181" s="126">
        <f>Table1422[[#This Row],[IQ2_Average]]</f>
        <v>55300.666666666664</v>
      </c>
      <c r="E181" s="126">
        <f>Table1422[[#This Row],[IQ3_Average]]</f>
        <v>79655.333333333328</v>
      </c>
      <c r="F181" s="128">
        <f>Table1422[[#This Row],[SNAP_Average]]</f>
        <v>5.3749999999999999E-2</v>
      </c>
      <c r="G181" s="127">
        <f>Table1422[[#This Row],[Poverty_Average]]</f>
        <v>0.11674999999999999</v>
      </c>
      <c r="H181" s="127">
        <f>Table1422[[#This Row],[Full Time Employment_Average]]</f>
        <v>0.42799999999999999</v>
      </c>
      <c r="I181">
        <f>'Update Information Here'!AL181</f>
        <v>0</v>
      </c>
      <c r="J181">
        <f t="shared" si="2"/>
        <v>0</v>
      </c>
      <c r="K181" s="131">
        <f>Table25[[#This Row],[Annual Fees]]/Table25[[#This Row],[IQ1_Average]]</f>
        <v>0</v>
      </c>
      <c r="L181" s="131">
        <f>Table25[[#This Row],[Annual Fees]]/Table25[[#This Row],[IQ2_Average]]</f>
        <v>0</v>
      </c>
      <c r="M181" s="131">
        <f>Table25[[#This Row],[Annual Fees]]/Table25[[#This Row],[IQ3_Average]]</f>
        <v>0</v>
      </c>
      <c r="N181" s="133">
        <f>AVERAGE(Table25[[#This Row],[RI_IQ1]:[RI_IQ3]])</f>
        <v>0</v>
      </c>
      <c r="O181">
        <f>IF(Table25[[#This Row],[SNAP_Average]]&gt;20%,1, IF(Table25[[#This Row],[SNAP_Average]]&lt;11%, 3, 2))</f>
        <v>3</v>
      </c>
      <c r="P181">
        <f>IF(Table25[[#This Row],[Poverty_Average]]&gt;20%,1, IF(Table25[[#This Row],[Poverty_Average]]&lt;10%, 3, 2))</f>
        <v>2</v>
      </c>
      <c r="Q181">
        <f>IF(Table25[[#This Row],[Full Time Employment_Average]]&lt;30%,1, IF(Table25[[#This Row],[Full Time Employment_Average]]&gt;50%, 3, 2))</f>
        <v>2</v>
      </c>
      <c r="R181" s="135">
        <f>AVERAGE(Table25[[#This Row],[FCI_SNAP]:[FCI_FullTimeEmployment]])</f>
        <v>2.3333333333333335</v>
      </c>
      <c r="S18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8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Row],[IQ2_Average]])*(3*0.02)/12,IF(D230&lt;=1.5,"NA")))</f>
        <v>78.077366926365812</v>
      </c>
      <c r="U18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195.19341731591456</v>
      </c>
    </row>
    <row r="182" spans="1:21" x14ac:dyDescent="0.25">
      <c r="A182" t="str">
        <f>Table1422[[#This Row],[Community]]</f>
        <v xml:space="preserve">Larsen Bay </v>
      </c>
      <c r="C182" s="126">
        <f>Table1422[[#This Row],[IQ1_Average]]</f>
        <v>26741</v>
      </c>
      <c r="D182" s="126">
        <f>Table1422[[#This Row],[IQ2_Average]]</f>
        <v>52298.75</v>
      </c>
      <c r="E182" s="126">
        <f>Table1422[[#This Row],[IQ3_Average]]</f>
        <v>93221</v>
      </c>
      <c r="F182" s="128">
        <f>Table1422[[#This Row],[SNAP_Average]]</f>
        <v>8.2250000000000004E-2</v>
      </c>
      <c r="G182" s="127">
        <f>Table1422[[#This Row],[Poverty_Average]]</f>
        <v>0.15975</v>
      </c>
      <c r="H182" s="127">
        <f>Table1422[[#This Row],[Full Time Employment_Average]]</f>
        <v>0.40925</v>
      </c>
      <c r="I182">
        <f>'Update Information Here'!AL182</f>
        <v>59.95</v>
      </c>
      <c r="J182">
        <f t="shared" si="2"/>
        <v>719.40000000000009</v>
      </c>
      <c r="K182" s="131">
        <f>Table25[[#This Row],[Annual Fees]]/Table25[[#This Row],[IQ1_Average]]</f>
        <v>2.6902509255450437E-2</v>
      </c>
      <c r="L182" s="131">
        <f>Table25[[#This Row],[Annual Fees]]/Table25[[#This Row],[IQ2_Average]]</f>
        <v>1.3755586892612158E-2</v>
      </c>
      <c r="M182" s="131">
        <f>Table25[[#This Row],[Annual Fees]]/Table25[[#This Row],[IQ3_Average]]</f>
        <v>7.7171452784243902E-3</v>
      </c>
      <c r="N182" s="133">
        <f>AVERAGE(Table25[[#This Row],[RI_IQ1]:[RI_IQ3]])</f>
        <v>1.612508047549566E-2</v>
      </c>
      <c r="O182">
        <f>IF(Table25[[#This Row],[SNAP_Average]]&gt;20%,1, IF(Table25[[#This Row],[SNAP_Average]]&lt;11%, 3, 2))</f>
        <v>3</v>
      </c>
      <c r="P182">
        <f>IF(Table25[[#This Row],[Poverty_Average]]&gt;20%,1, IF(Table25[[#This Row],[Poverty_Average]]&lt;10%, 3, 2))</f>
        <v>2</v>
      </c>
      <c r="Q182">
        <f>IF(Table25[[#This Row],[Full Time Employment_Average]]&lt;30%,1, IF(Table25[[#This Row],[Full Time Employment_Average]]&gt;50%, 3, 2))</f>
        <v>2</v>
      </c>
      <c r="R182" s="135">
        <f>AVERAGE(Table25[[#This Row],[FCI_SNAP]:[FCI_FullTimeEmployment]])</f>
        <v>2.3333333333333335</v>
      </c>
      <c r="S18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8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Row],[IQ2_Average]])*(3*0.02)/12,IF(D231&lt;=1.5,"NA")))</f>
        <v>74.356218055596685</v>
      </c>
      <c r="U18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185.89054513899177</v>
      </c>
    </row>
    <row r="183" spans="1:21" x14ac:dyDescent="0.25">
      <c r="A183" t="str">
        <f>Table1422[[#This Row],[Community]]</f>
        <v xml:space="preserve">Lazy Mountain  </v>
      </c>
      <c r="C183" s="126">
        <f>Table1422[[#This Row],[IQ1_Average]]</f>
        <v>22098</v>
      </c>
      <c r="D183" s="126">
        <f>Table1422[[#This Row],[IQ2_Average]]</f>
        <v>44081.25</v>
      </c>
      <c r="E183" s="126">
        <f>Table1422[[#This Row],[IQ3_Average]]</f>
        <v>64925</v>
      </c>
      <c r="F183" s="128">
        <f>Table1422[[#This Row],[SNAP_Average]]</f>
        <v>0.1305</v>
      </c>
      <c r="G183" s="127">
        <f>Table1422[[#This Row],[Poverty_Average]]</f>
        <v>0.192</v>
      </c>
      <c r="H183" s="127">
        <f>Table1422[[#This Row],[Full Time Employment_Average]]</f>
        <v>0.46725000000000005</v>
      </c>
      <c r="I183">
        <f>'Update Information Here'!AL183</f>
        <v>0</v>
      </c>
      <c r="J183">
        <f t="shared" si="2"/>
        <v>0</v>
      </c>
      <c r="K183" s="131">
        <f>Table25[[#This Row],[Annual Fees]]/Table25[[#This Row],[IQ1_Average]]</f>
        <v>0</v>
      </c>
      <c r="L183" s="131">
        <f>Table25[[#This Row],[Annual Fees]]/Table25[[#This Row],[IQ2_Average]]</f>
        <v>0</v>
      </c>
      <c r="M183" s="131">
        <f>Table25[[#This Row],[Annual Fees]]/Table25[[#This Row],[IQ3_Average]]</f>
        <v>0</v>
      </c>
      <c r="N183" s="133">
        <f>AVERAGE(Table25[[#This Row],[RI_IQ1]:[RI_IQ3]])</f>
        <v>0</v>
      </c>
      <c r="O183">
        <f>IF(Table25[[#This Row],[SNAP_Average]]&gt;20%,1, IF(Table25[[#This Row],[SNAP_Average]]&lt;11%, 3, 2))</f>
        <v>2</v>
      </c>
      <c r="P183">
        <f>IF(Table25[[#This Row],[Poverty_Average]]&gt;20%,1, IF(Table25[[#This Row],[Poverty_Average]]&lt;10%, 3, 2))</f>
        <v>2</v>
      </c>
      <c r="Q183">
        <f>IF(Table25[[#This Row],[Full Time Employment_Average]]&lt;30%,1, IF(Table25[[#This Row],[Full Time Employment_Average]]&gt;50%, 3, 2))</f>
        <v>2</v>
      </c>
      <c r="R183" s="135">
        <f>AVERAGE(Table25[[#This Row],[FCI_SNAP]:[FCI_FullTimeEmployment]])</f>
        <v>2</v>
      </c>
      <c r="S18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8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Row],[IQ2_Average]])*(3*0.02)/12,IF(D232&lt;=1.5,"NA")))</f>
        <v>59.994672319924092</v>
      </c>
      <c r="U18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149.98668079981027</v>
      </c>
    </row>
    <row r="184" spans="1:21" x14ac:dyDescent="0.25">
      <c r="A184" t="str">
        <f>Table1422[[#This Row],[Community]]</f>
        <v xml:space="preserve">Levelock  </v>
      </c>
      <c r="C184" s="126">
        <f>Table1422[[#This Row],[IQ1_Average]]</f>
        <v>18625</v>
      </c>
      <c r="D184" s="126">
        <f>Table1422[[#This Row],[IQ2_Average]]</f>
        <v>35651.666666666664</v>
      </c>
      <c r="E184" s="126">
        <f>Table1422[[#This Row],[IQ3_Average]]</f>
        <v>51482.666666666664</v>
      </c>
      <c r="F184" s="128">
        <f>Table1422[[#This Row],[SNAP_Average]]</f>
        <v>0.21325</v>
      </c>
      <c r="G184" s="127">
        <f>Table1422[[#This Row],[Poverty_Average]]</f>
        <v>0.35050000000000003</v>
      </c>
      <c r="H184" s="127">
        <f>Table1422[[#This Row],[Full Time Employment_Average]]</f>
        <v>0.26166666666666666</v>
      </c>
      <c r="I184">
        <f>'Update Information Here'!AL184</f>
        <v>0</v>
      </c>
      <c r="J184">
        <f t="shared" si="2"/>
        <v>0</v>
      </c>
      <c r="K184" s="131">
        <f>Table25[[#This Row],[Annual Fees]]/Table25[[#This Row],[IQ1_Average]]</f>
        <v>0</v>
      </c>
      <c r="L184" s="131">
        <f>Table25[[#This Row],[Annual Fees]]/Table25[[#This Row],[IQ2_Average]]</f>
        <v>0</v>
      </c>
      <c r="M184" s="131">
        <f>Table25[[#This Row],[Annual Fees]]/Table25[[#This Row],[IQ3_Average]]</f>
        <v>0</v>
      </c>
      <c r="N184" s="133">
        <f>AVERAGE(Table25[[#This Row],[RI_IQ1]:[RI_IQ3]])</f>
        <v>0</v>
      </c>
      <c r="O184">
        <f>IF(Table25[[#This Row],[SNAP_Average]]&gt;20%,1, IF(Table25[[#This Row],[SNAP_Average]]&lt;11%, 3, 2))</f>
        <v>1</v>
      </c>
      <c r="P184">
        <f>IF(Table25[[#This Row],[Poverty_Average]]&gt;20%,1, IF(Table25[[#This Row],[Poverty_Average]]&lt;10%, 3, 2))</f>
        <v>1</v>
      </c>
      <c r="Q184">
        <f>IF(Table25[[#This Row],[Full Time Employment_Average]]&lt;30%,1, IF(Table25[[#This Row],[Full Time Employment_Average]]&gt;50%, 3, 2))</f>
        <v>1</v>
      </c>
      <c r="R184" s="135">
        <f>AVERAGE(Table25[[#This Row],[FCI_SNAP]:[FCI_FullTimeEmployment]])</f>
        <v>1</v>
      </c>
      <c r="S18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84"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Row],[IQ2_Average]])*(3*0.02)/12,IF(D233&lt;=1.5,"NA")))</f>
        <v>0</v>
      </c>
      <c r="U18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49.424467892456391</v>
      </c>
    </row>
    <row r="185" spans="1:21" x14ac:dyDescent="0.25">
      <c r="A185" t="str">
        <f>Table1422[[#This Row],[Community]]</f>
        <v xml:space="preserve">Lime Village  </v>
      </c>
      <c r="B185" t="s">
        <v>497</v>
      </c>
      <c r="C185" s="126">
        <f>Table1422[[#This Row],[IQ1_Average]]</f>
        <v>10375</v>
      </c>
      <c r="D185" s="126">
        <f>Table1422[[#This Row],[IQ2_Average]]</f>
        <v>17275</v>
      </c>
      <c r="E185" s="126">
        <f>Table1422[[#This Row],[IQ3_Average]]</f>
        <v>33375</v>
      </c>
      <c r="F185" s="128">
        <f>Table1422[[#This Row],[SNAP_Average]]</f>
        <v>0.29549999999999998</v>
      </c>
      <c r="G185" s="127">
        <f>Table1422[[#This Row],[Poverty_Average]]</f>
        <v>0.34025000000000005</v>
      </c>
      <c r="H185" s="127">
        <f>Table1422[[#This Row],[Full Time Employment_Average]]</f>
        <v>0.16333333333333333</v>
      </c>
      <c r="I185">
        <f>'Update Information Here'!AL185</f>
        <v>0</v>
      </c>
      <c r="J185">
        <f t="shared" si="2"/>
        <v>0</v>
      </c>
      <c r="K185" s="131">
        <f>Table25[[#This Row],[Annual Fees]]/Table25[[#This Row],[IQ1_Average]]</f>
        <v>0</v>
      </c>
      <c r="L185" s="131">
        <f>Table25[[#This Row],[Annual Fees]]/Table25[[#This Row],[IQ2_Average]]</f>
        <v>0</v>
      </c>
      <c r="M185" s="131">
        <f>Table25[[#This Row],[Annual Fees]]/Table25[[#This Row],[IQ3_Average]]</f>
        <v>0</v>
      </c>
      <c r="N185" s="133">
        <f>AVERAGE(Table25[[#This Row],[RI_IQ1]:[RI_IQ3]])</f>
        <v>0</v>
      </c>
      <c r="O185">
        <f>IF(Table25[[#This Row],[SNAP_Average]]&gt;20%,1, IF(Table25[[#This Row],[SNAP_Average]]&lt;11%, 3, 2))</f>
        <v>1</v>
      </c>
      <c r="P185">
        <f>IF(Table25[[#This Row],[Poverty_Average]]&gt;20%,1, IF(Table25[[#This Row],[Poverty_Average]]&lt;10%, 3, 2))</f>
        <v>1</v>
      </c>
      <c r="Q185">
        <f>IF(Table25[[#This Row],[Full Time Employment_Average]]&lt;30%,1, IF(Table25[[#This Row],[Full Time Employment_Average]]&gt;50%, 3, 2))</f>
        <v>1</v>
      </c>
      <c r="R185" s="135">
        <f>AVERAGE(Table25[[#This Row],[FCI_SNAP]:[FCI_FullTimeEmployment]])</f>
        <v>1</v>
      </c>
      <c r="S18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85"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Row],[IQ2_Average]])*(3*0.02)/12,IF(D234&lt;=1.5,"NA")))</f>
        <v>0</v>
      </c>
      <c r="U18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27.139220697282042</v>
      </c>
    </row>
    <row r="186" spans="1:21" x14ac:dyDescent="0.25">
      <c r="A186" t="str">
        <f>Table1422[[#This Row],[Community]]</f>
        <v xml:space="preserve">Livengood  </v>
      </c>
      <c r="C186" s="126" t="e">
        <f>Table1422[[#This Row],[IQ1_Average]]</f>
        <v>#DIV/0!</v>
      </c>
      <c r="D186" s="126" t="e">
        <f>Table1422[[#This Row],[IQ2_Average]]</f>
        <v>#DIV/0!</v>
      </c>
      <c r="E186" s="126" t="e">
        <f>Table1422[[#This Row],[IQ3_Average]]</f>
        <v>#DIV/0!</v>
      </c>
      <c r="F186" s="128">
        <f>Table1422[[#This Row],[SNAP_Average]]</f>
        <v>0.25</v>
      </c>
      <c r="G186" s="127">
        <f>Table1422[[#This Row],[Poverty_Average]]</f>
        <v>0.25</v>
      </c>
      <c r="H186" s="127">
        <f>Table1422[[#This Row],[Full Time Employment_Average]]</f>
        <v>0.77800000000000002</v>
      </c>
      <c r="I186">
        <f>'Update Information Here'!AL186</f>
        <v>0</v>
      </c>
      <c r="J186">
        <f t="shared" si="2"/>
        <v>0</v>
      </c>
      <c r="K186" s="131" t="e">
        <f>Table25[[#This Row],[Annual Fees]]/Table25[[#This Row],[IQ1_Average]]</f>
        <v>#DIV/0!</v>
      </c>
      <c r="L186" s="131" t="e">
        <f>Table25[[#This Row],[Annual Fees]]/Table25[[#This Row],[IQ2_Average]]</f>
        <v>#DIV/0!</v>
      </c>
      <c r="M186" s="131" t="e">
        <f>Table25[[#This Row],[Annual Fees]]/Table25[[#This Row],[IQ3_Average]]</f>
        <v>#DIV/0!</v>
      </c>
      <c r="N186" s="133" t="e">
        <f>AVERAGE(Table25[[#This Row],[RI_IQ1]:[RI_IQ3]])</f>
        <v>#DIV/0!</v>
      </c>
      <c r="O186">
        <f>IF(Table25[[#This Row],[SNAP_Average]]&gt;20%,1, IF(Table25[[#This Row],[SNAP_Average]]&lt;11%, 3, 2))</f>
        <v>1</v>
      </c>
      <c r="P186">
        <f>IF(Table25[[#This Row],[Poverty_Average]]&gt;20%,1, IF(Table25[[#This Row],[Poverty_Average]]&lt;10%, 3, 2))</f>
        <v>1</v>
      </c>
      <c r="Q186">
        <f>IF(Table25[[#This Row],[Full Time Employment_Average]]&lt;30%,1, IF(Table25[[#This Row],[Full Time Employment_Average]]&gt;50%, 3, 2))</f>
        <v>3</v>
      </c>
      <c r="R186" s="135">
        <f>AVERAGE(Table25[[#This Row],[FCI_SNAP]:[FCI_FullTimeEmployment]])</f>
        <v>1.6666666666666667</v>
      </c>
      <c r="S186"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186"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Row],[IQ2_Average]])*(3*0.02)/12,IF(D235&lt;=1.5,"NA")))</f>
        <v>#DIV/0!</v>
      </c>
      <c r="U186"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187" spans="1:21" x14ac:dyDescent="0.25">
      <c r="A187" t="str">
        <f>Table1422[[#This Row],[Community]]</f>
        <v xml:space="preserve">Loring  </v>
      </c>
      <c r="C187" s="126" t="e">
        <f>Table1422[[#This Row],[IQ1_Average]]</f>
        <v>#DIV/0!</v>
      </c>
      <c r="D187" s="126" t="e">
        <f>Table1422[[#This Row],[IQ2_Average]]</f>
        <v>#DIV/0!</v>
      </c>
      <c r="E187" s="126" t="e">
        <f>Table1422[[#This Row],[IQ3_Average]]</f>
        <v>#DIV/0!</v>
      </c>
      <c r="F187" s="128">
        <f>Table1422[[#This Row],[SNAP_Average]]</f>
        <v>0</v>
      </c>
      <c r="G187" s="127">
        <f>Table1422[[#This Row],[Poverty_Average]]</f>
        <v>0</v>
      </c>
      <c r="H187" s="127">
        <f>Table1422[[#This Row],[Full Time Employment_Average]]</f>
        <v>0.33299999999999996</v>
      </c>
      <c r="I187">
        <f>'Update Information Here'!AL187</f>
        <v>0</v>
      </c>
      <c r="J187">
        <f t="shared" si="2"/>
        <v>0</v>
      </c>
      <c r="K187" s="131" t="e">
        <f>Table25[[#This Row],[Annual Fees]]/Table25[[#This Row],[IQ1_Average]]</f>
        <v>#DIV/0!</v>
      </c>
      <c r="L187" s="131" t="e">
        <f>Table25[[#This Row],[Annual Fees]]/Table25[[#This Row],[IQ2_Average]]</f>
        <v>#DIV/0!</v>
      </c>
      <c r="M187" s="131" t="e">
        <f>Table25[[#This Row],[Annual Fees]]/Table25[[#This Row],[IQ3_Average]]</f>
        <v>#DIV/0!</v>
      </c>
      <c r="N187" s="133" t="e">
        <f>AVERAGE(Table25[[#This Row],[RI_IQ1]:[RI_IQ3]])</f>
        <v>#DIV/0!</v>
      </c>
      <c r="O187">
        <f>IF(Table25[[#This Row],[SNAP_Average]]&gt;20%,1, IF(Table25[[#This Row],[SNAP_Average]]&lt;11%, 3, 2))</f>
        <v>3</v>
      </c>
      <c r="P187">
        <f>IF(Table25[[#This Row],[Poverty_Average]]&gt;20%,1, IF(Table25[[#This Row],[Poverty_Average]]&lt;10%, 3, 2))</f>
        <v>3</v>
      </c>
      <c r="Q187">
        <f>IF(Table25[[#This Row],[Full Time Employment_Average]]&lt;30%,1, IF(Table25[[#This Row],[Full Time Employment_Average]]&gt;50%, 3, 2))</f>
        <v>2</v>
      </c>
      <c r="R187" s="135">
        <f>AVERAGE(Table25[[#This Row],[FCI_SNAP]:[FCI_FullTimeEmployment]])</f>
        <v>2.6666666666666665</v>
      </c>
      <c r="S187"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187"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Row],[IQ2_Average]])*(3*0.02)/12,IF(D236&lt;=1.5,"NA")))</f>
        <v>#DIV/0!</v>
      </c>
      <c r="U187"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188" spans="1:21" x14ac:dyDescent="0.25">
      <c r="A188" t="str">
        <f>Table1422[[#This Row],[Community]]</f>
        <v xml:space="preserve">Lowell Point  </v>
      </c>
      <c r="C188" s="126" t="e">
        <f>Table1422[[#This Row],[IQ1_Average]]</f>
        <v>#DIV/0!</v>
      </c>
      <c r="D188" s="126" t="e">
        <f>Table1422[[#This Row],[IQ2_Average]]</f>
        <v>#DIV/0!</v>
      </c>
      <c r="E188" s="126" t="e">
        <f>Table1422[[#This Row],[IQ3_Average]]</f>
        <v>#DIV/0!</v>
      </c>
      <c r="F188" s="128">
        <f>Table1422[[#This Row],[SNAP_Average]]</f>
        <v>0.20233333333333334</v>
      </c>
      <c r="G188" s="127">
        <f>Table1422[[#This Row],[Poverty_Average]]</f>
        <v>0.10333333333333333</v>
      </c>
      <c r="H188" s="127">
        <f>Table1422[[#This Row],[Full Time Employment_Average]]</f>
        <v>0.31725000000000003</v>
      </c>
      <c r="I188">
        <f>'Update Information Here'!AL188</f>
        <v>0</v>
      </c>
      <c r="J188">
        <f t="shared" si="2"/>
        <v>0</v>
      </c>
      <c r="K188" s="131" t="e">
        <f>Table25[[#This Row],[Annual Fees]]/Table25[[#This Row],[IQ1_Average]]</f>
        <v>#DIV/0!</v>
      </c>
      <c r="L188" s="131" t="e">
        <f>Table25[[#This Row],[Annual Fees]]/Table25[[#This Row],[IQ2_Average]]</f>
        <v>#DIV/0!</v>
      </c>
      <c r="M188" s="131" t="e">
        <f>Table25[[#This Row],[Annual Fees]]/Table25[[#This Row],[IQ3_Average]]</f>
        <v>#DIV/0!</v>
      </c>
      <c r="N188" s="133" t="e">
        <f>AVERAGE(Table25[[#This Row],[RI_IQ1]:[RI_IQ3]])</f>
        <v>#DIV/0!</v>
      </c>
      <c r="O188">
        <f>IF(Table25[[#This Row],[SNAP_Average]]&gt;20%,1, IF(Table25[[#This Row],[SNAP_Average]]&lt;11%, 3, 2))</f>
        <v>1</v>
      </c>
      <c r="P188">
        <f>IF(Table25[[#This Row],[Poverty_Average]]&gt;20%,1, IF(Table25[[#This Row],[Poverty_Average]]&lt;10%, 3, 2))</f>
        <v>2</v>
      </c>
      <c r="Q188">
        <f>IF(Table25[[#This Row],[Full Time Employment_Average]]&lt;30%,1, IF(Table25[[#This Row],[Full Time Employment_Average]]&gt;50%, 3, 2))</f>
        <v>2</v>
      </c>
      <c r="R188" s="135">
        <f>AVERAGE(Table25[[#This Row],[FCI_SNAP]:[FCI_FullTimeEmployment]])</f>
        <v>1.6666666666666667</v>
      </c>
      <c r="S188"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188"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Row],[IQ2_Average]])*(3*0.02)/12,IF(D237&lt;=1.5,"NA")))</f>
        <v>#DIV/0!</v>
      </c>
      <c r="U188"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189" spans="1:21" x14ac:dyDescent="0.25">
      <c r="A189" t="str">
        <f>Table1422[[#This Row],[Community]]</f>
        <v xml:space="preserve">Lower Kalskag </v>
      </c>
      <c r="C189" s="126">
        <f>Table1422[[#This Row],[IQ1_Average]]</f>
        <v>12355.5</v>
      </c>
      <c r="D189" s="126">
        <f>Table1422[[#This Row],[IQ2_Average]]</f>
        <v>23225</v>
      </c>
      <c r="E189" s="126">
        <f>Table1422[[#This Row],[IQ3_Average]]</f>
        <v>37000</v>
      </c>
      <c r="F189" s="128">
        <f>Table1422[[#This Row],[SNAP_Average]]</f>
        <v>0.312</v>
      </c>
      <c r="G189" s="127">
        <f>Table1422[[#This Row],[Poverty_Average]]</f>
        <v>0.19450000000000001</v>
      </c>
      <c r="H189" s="127">
        <f>Table1422[[#This Row],[Full Time Employment_Average]]</f>
        <v>0.18425</v>
      </c>
      <c r="I189">
        <f>'Update Information Here'!AL189</f>
        <v>156</v>
      </c>
      <c r="J189">
        <f t="shared" si="2"/>
        <v>1872</v>
      </c>
      <c r="K189" s="131">
        <f>Table25[[#This Row],[Annual Fees]]/Table25[[#This Row],[IQ1_Average]]</f>
        <v>0.15151147262352799</v>
      </c>
      <c r="L189" s="131">
        <f>Table25[[#This Row],[Annual Fees]]/Table25[[#This Row],[IQ2_Average]]</f>
        <v>8.0602798708288487E-2</v>
      </c>
      <c r="M189" s="131">
        <f>Table25[[#This Row],[Annual Fees]]/Table25[[#This Row],[IQ3_Average]]</f>
        <v>5.0594594594594595E-2</v>
      </c>
      <c r="N189" s="133">
        <f>AVERAGE(Table25[[#This Row],[RI_IQ1]:[RI_IQ3]])</f>
        <v>9.4236288642137025E-2</v>
      </c>
      <c r="O189">
        <f>IF(Table25[[#This Row],[SNAP_Average]]&gt;20%,1, IF(Table25[[#This Row],[SNAP_Average]]&lt;11%, 3, 2))</f>
        <v>1</v>
      </c>
      <c r="P189">
        <f>IF(Table25[[#This Row],[Poverty_Average]]&gt;20%,1, IF(Table25[[#This Row],[Poverty_Average]]&lt;10%, 3, 2))</f>
        <v>2</v>
      </c>
      <c r="Q189">
        <f>IF(Table25[[#This Row],[Full Time Employment_Average]]&lt;30%,1, IF(Table25[[#This Row],[Full Time Employment_Average]]&gt;50%, 3, 2))</f>
        <v>1</v>
      </c>
      <c r="R189" s="135">
        <f>AVERAGE(Table25[[#This Row],[FCI_SNAP]:[FCI_FullTimeEmployment]])</f>
        <v>1.3333333333333333</v>
      </c>
      <c r="S18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8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Row],[IQ2_Average]])*(3*0.02)/12,IF(D238&lt;=1.5,"NA")))</f>
        <v>0</v>
      </c>
      <c r="U18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33.108264819810785</v>
      </c>
    </row>
    <row r="190" spans="1:21" x14ac:dyDescent="0.25">
      <c r="A190" t="str">
        <f>Table1422[[#This Row],[Community]]</f>
        <v xml:space="preserve">Lutak  </v>
      </c>
      <c r="C190" s="126">
        <f>Table1422[[#This Row],[IQ1_Average]]</f>
        <v>13500</v>
      </c>
      <c r="D190" s="126">
        <f>Table1422[[#This Row],[IQ2_Average]]</f>
        <v>27333</v>
      </c>
      <c r="E190" s="126">
        <f>Table1422[[#This Row],[IQ3_Average]]</f>
        <v>39250</v>
      </c>
      <c r="F190" s="128">
        <f>Table1422[[#This Row],[SNAP_Average]]</f>
        <v>0.21533333333333329</v>
      </c>
      <c r="G190" s="127">
        <f>Table1422[[#This Row],[Poverty_Average]]</f>
        <v>0.51466666666666672</v>
      </c>
      <c r="H190" s="127">
        <f>Table1422[[#This Row],[Full Time Employment_Average]]</f>
        <v>0.55599999999999994</v>
      </c>
      <c r="I190">
        <f>'Update Information Here'!AL190</f>
        <v>0</v>
      </c>
      <c r="J190">
        <f t="shared" si="2"/>
        <v>0</v>
      </c>
      <c r="K190" s="131">
        <f>Table25[[#This Row],[Annual Fees]]/Table25[[#This Row],[IQ1_Average]]</f>
        <v>0</v>
      </c>
      <c r="L190" s="131">
        <f>Table25[[#This Row],[Annual Fees]]/Table25[[#This Row],[IQ2_Average]]</f>
        <v>0</v>
      </c>
      <c r="M190" s="131">
        <f>Table25[[#This Row],[Annual Fees]]/Table25[[#This Row],[IQ3_Average]]</f>
        <v>0</v>
      </c>
      <c r="N190" s="133">
        <f>AVERAGE(Table25[[#This Row],[RI_IQ1]:[RI_IQ3]])</f>
        <v>0</v>
      </c>
      <c r="O190">
        <f>IF(Table25[[#This Row],[SNAP_Average]]&gt;20%,1, IF(Table25[[#This Row],[SNAP_Average]]&lt;11%, 3, 2))</f>
        <v>1</v>
      </c>
      <c r="P190">
        <f>IF(Table25[[#This Row],[Poverty_Average]]&gt;20%,1, IF(Table25[[#This Row],[Poverty_Average]]&lt;10%, 3, 2))</f>
        <v>1</v>
      </c>
      <c r="Q190">
        <f>IF(Table25[[#This Row],[Full Time Employment_Average]]&lt;30%,1, IF(Table25[[#This Row],[Full Time Employment_Average]]&gt;50%, 3, 2))</f>
        <v>3</v>
      </c>
      <c r="R190" s="135">
        <f>AVERAGE(Table25[[#This Row],[FCI_SNAP]:[FCI_FullTimeEmployment]])</f>
        <v>1.6666666666666667</v>
      </c>
      <c r="S19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9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Row],[IQ2_Average]])*(3*0.02)/12,IF(D239&lt;=1.5,"NA")))</f>
        <v>36.727548108140184</v>
      </c>
      <c r="U19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91.818870270350487</v>
      </c>
    </row>
    <row r="191" spans="1:21" x14ac:dyDescent="0.25">
      <c r="A191" t="str">
        <f>Table1422[[#This Row],[Community]]</f>
        <v xml:space="preserve">Manley Hot Springs  </v>
      </c>
      <c r="C191" s="126">
        <f>Table1422[[#This Row],[IQ1_Average]]</f>
        <v>30266.666666666668</v>
      </c>
      <c r="D191" s="126">
        <f>Table1422[[#This Row],[IQ2_Average]]</f>
        <v>47500</v>
      </c>
      <c r="E191" s="126">
        <f>Table1422[[#This Row],[IQ3_Average]]</f>
        <v>68083.333333333328</v>
      </c>
      <c r="F191" s="128">
        <f>Table1422[[#This Row],[SNAP_Average]]</f>
        <v>0.16133333333333333</v>
      </c>
      <c r="G191" s="127">
        <f>Table1422[[#This Row],[Poverty_Average]]</f>
        <v>0.45900000000000002</v>
      </c>
      <c r="H191" s="127">
        <f>Table1422[[#This Row],[Full Time Employment_Average]]</f>
        <v>0.38274999999999998</v>
      </c>
      <c r="I191">
        <f>'Update Information Here'!AL191</f>
        <v>0</v>
      </c>
      <c r="J191">
        <f t="shared" si="2"/>
        <v>0</v>
      </c>
      <c r="K191" s="131">
        <f>Table25[[#This Row],[Annual Fees]]/Table25[[#This Row],[IQ1_Average]]</f>
        <v>0</v>
      </c>
      <c r="L191" s="131">
        <f>Table25[[#This Row],[Annual Fees]]/Table25[[#This Row],[IQ2_Average]]</f>
        <v>0</v>
      </c>
      <c r="M191" s="131">
        <f>Table25[[#This Row],[Annual Fees]]/Table25[[#This Row],[IQ3_Average]]</f>
        <v>0</v>
      </c>
      <c r="N191" s="133">
        <f>AVERAGE(Table25[[#This Row],[RI_IQ1]:[RI_IQ3]])</f>
        <v>0</v>
      </c>
      <c r="O191">
        <f>IF(Table25[[#This Row],[SNAP_Average]]&gt;20%,1, IF(Table25[[#This Row],[SNAP_Average]]&lt;11%, 3, 2))</f>
        <v>2</v>
      </c>
      <c r="P191">
        <f>IF(Table25[[#This Row],[Poverty_Average]]&gt;20%,1, IF(Table25[[#This Row],[Poverty_Average]]&lt;10%, 3, 2))</f>
        <v>1</v>
      </c>
      <c r="Q191">
        <f>IF(Table25[[#This Row],[Full Time Employment_Average]]&lt;30%,1, IF(Table25[[#This Row],[Full Time Employment_Average]]&gt;50%, 3, 2))</f>
        <v>2</v>
      </c>
      <c r="R191" s="135">
        <f>AVERAGE(Table25[[#This Row],[FCI_SNAP]:[FCI_FullTimeEmployment]])</f>
        <v>1.6666666666666667</v>
      </c>
      <c r="S19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9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Row],[IQ2_Average]])*(3*0.02)/12,IF(D240&lt;=1.5,"NA")))</f>
        <v>72.695380177016133</v>
      </c>
      <c r="U19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181.73845044254037</v>
      </c>
    </row>
    <row r="192" spans="1:21" x14ac:dyDescent="0.25">
      <c r="A192" t="str">
        <f>Table1422[[#This Row],[Community]]</f>
        <v xml:space="preserve">Manokotak </v>
      </c>
      <c r="C192" s="126">
        <f>Table1422[[#This Row],[IQ1_Average]]</f>
        <v>26862.666666666668</v>
      </c>
      <c r="D192" s="126">
        <f>Table1422[[#This Row],[IQ2_Average]]</f>
        <v>42937.333333333336</v>
      </c>
      <c r="E192" s="126">
        <f>Table1422[[#This Row],[IQ3_Average]]</f>
        <v>64291.666666666664</v>
      </c>
      <c r="F192" s="128">
        <f>Table1422[[#This Row],[SNAP_Average]]</f>
        <v>0.28399999999999997</v>
      </c>
      <c r="G192" s="127">
        <f>Table1422[[#This Row],[Poverty_Average]]</f>
        <v>0.18</v>
      </c>
      <c r="H192" s="127">
        <f>Table1422[[#This Row],[Full Time Employment_Average]]</f>
        <v>0.32124999999999998</v>
      </c>
      <c r="I192">
        <f>'Update Information Here'!AL192</f>
        <v>80</v>
      </c>
      <c r="J192">
        <f t="shared" si="2"/>
        <v>960</v>
      </c>
      <c r="K192" s="131">
        <f>Table25[[#This Row],[Annual Fees]]/Table25[[#This Row],[IQ1_Average]]</f>
        <v>3.5737330619943414E-2</v>
      </c>
      <c r="L192" s="131">
        <f>Table25[[#This Row],[Annual Fees]]/Table25[[#This Row],[IQ2_Average]]</f>
        <v>2.2358165388317856E-2</v>
      </c>
      <c r="M192" s="131">
        <f>Table25[[#This Row],[Annual Fees]]/Table25[[#This Row],[IQ3_Average]]</f>
        <v>1.4931950745301362E-2</v>
      </c>
      <c r="N192" s="133">
        <f>AVERAGE(Table25[[#This Row],[RI_IQ1]:[RI_IQ3]])</f>
        <v>2.4342482251187542E-2</v>
      </c>
      <c r="O192">
        <f>IF(Table25[[#This Row],[SNAP_Average]]&gt;20%,1, IF(Table25[[#This Row],[SNAP_Average]]&lt;11%, 3, 2))</f>
        <v>1</v>
      </c>
      <c r="P192">
        <f>IF(Table25[[#This Row],[Poverty_Average]]&gt;20%,1, IF(Table25[[#This Row],[Poverty_Average]]&lt;10%, 3, 2))</f>
        <v>2</v>
      </c>
      <c r="Q192">
        <f>IF(Table25[[#This Row],[Full Time Employment_Average]]&lt;30%,1, IF(Table25[[#This Row],[Full Time Employment_Average]]&gt;50%, 3, 2))</f>
        <v>2</v>
      </c>
      <c r="R192" s="135">
        <f>AVERAGE(Table25[[#This Row],[FCI_SNAP]:[FCI_FullTimeEmployment]])</f>
        <v>1.6666666666666667</v>
      </c>
      <c r="S19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9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Row],[IQ2_Average]])*(3*0.02)/12,IF(D241&lt;=1.5,"NA")))</f>
        <v>65.728711784187254</v>
      </c>
      <c r="U19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164.32177946046815</v>
      </c>
    </row>
    <row r="193" spans="1:21" x14ac:dyDescent="0.25">
      <c r="A193" t="str">
        <f>Table1422[[#This Row],[Community]]</f>
        <v xml:space="preserve">Marshall </v>
      </c>
      <c r="C193" s="126">
        <f>Table1422[[#This Row],[IQ1_Average]]</f>
        <v>20916.5</v>
      </c>
      <c r="D193" s="126">
        <f>Table1422[[#This Row],[IQ2_Average]]</f>
        <v>36212.5</v>
      </c>
      <c r="E193" s="126">
        <f>Table1422[[#This Row],[IQ3_Average]]</f>
        <v>51104.25</v>
      </c>
      <c r="F193" s="128">
        <f>Table1422[[#This Row],[SNAP_Average]]</f>
        <v>0.26674999999999999</v>
      </c>
      <c r="G193" s="127">
        <f>Table1422[[#This Row],[Poverty_Average]]</f>
        <v>0.155</v>
      </c>
      <c r="H193" s="127">
        <f>Table1422[[#This Row],[Full Time Employment_Average]]</f>
        <v>0.25275000000000003</v>
      </c>
      <c r="I193">
        <f>'Update Information Here'!AL193</f>
        <v>75</v>
      </c>
      <c r="J193">
        <f t="shared" si="2"/>
        <v>900</v>
      </c>
      <c r="K193" s="131">
        <f>Table25[[#This Row],[Annual Fees]]/Table25[[#This Row],[IQ1_Average]]</f>
        <v>4.3028231300647812E-2</v>
      </c>
      <c r="L193" s="131">
        <f>Table25[[#This Row],[Annual Fees]]/Table25[[#This Row],[IQ2_Average]]</f>
        <v>2.4853296513634795E-2</v>
      </c>
      <c r="M193" s="131">
        <f>Table25[[#This Row],[Annual Fees]]/Table25[[#This Row],[IQ3_Average]]</f>
        <v>1.7611059745520186E-2</v>
      </c>
      <c r="N193" s="133">
        <f>AVERAGE(Table25[[#This Row],[RI_IQ1]:[RI_IQ3]])</f>
        <v>2.8497529186600933E-2</v>
      </c>
      <c r="O193">
        <f>IF(Table25[[#This Row],[SNAP_Average]]&gt;20%,1, IF(Table25[[#This Row],[SNAP_Average]]&lt;11%, 3, 2))</f>
        <v>1</v>
      </c>
      <c r="P193">
        <f>IF(Table25[[#This Row],[Poverty_Average]]&gt;20%,1, IF(Table25[[#This Row],[Poverty_Average]]&lt;10%, 3, 2))</f>
        <v>2</v>
      </c>
      <c r="Q193">
        <f>IF(Table25[[#This Row],[Full Time Employment_Average]]&lt;30%,1, IF(Table25[[#This Row],[Full Time Employment_Average]]&gt;50%, 3, 2))</f>
        <v>1</v>
      </c>
      <c r="R193" s="135">
        <f>AVERAGE(Table25[[#This Row],[FCI_SNAP]:[FCI_FullTimeEmployment]])</f>
        <v>1.3333333333333333</v>
      </c>
      <c r="S19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9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Row],[IQ2_Average]])*(3*0.02)/12,IF(D242&lt;=1.5,"NA")))</f>
        <v>0</v>
      </c>
      <c r="U19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52.636142248615549</v>
      </c>
    </row>
    <row r="194" spans="1:21" x14ac:dyDescent="0.25">
      <c r="A194" t="str">
        <f>Table1422[[#This Row],[Community]]</f>
        <v xml:space="preserve">McCarthy  </v>
      </c>
      <c r="C194" s="126">
        <f>Table1422[[#This Row],[IQ1_Average]]</f>
        <v>25555.5</v>
      </c>
      <c r="D194" s="126">
        <f>Table1422[[#This Row],[IQ2_Average]]</f>
        <v>36437.5</v>
      </c>
      <c r="E194" s="126">
        <f>Table1422[[#This Row],[IQ3_Average]]</f>
        <v>56375</v>
      </c>
      <c r="F194" s="128">
        <f>Table1422[[#This Row],[SNAP_Average]]</f>
        <v>0.31625000000000003</v>
      </c>
      <c r="G194" s="127">
        <f>Table1422[[#This Row],[Poverty_Average]]</f>
        <v>0.18024999999999999</v>
      </c>
      <c r="H194" s="127">
        <f>Table1422[[#This Row],[Full Time Employment_Average]]</f>
        <v>0.61650000000000005</v>
      </c>
      <c r="I194">
        <f>'Update Information Here'!AL194</f>
        <v>0</v>
      </c>
      <c r="J194">
        <f t="shared" ref="J194:J257" si="3">I194*12</f>
        <v>0</v>
      </c>
      <c r="K194" s="131">
        <f>Table25[[#This Row],[Annual Fees]]/Table25[[#This Row],[IQ1_Average]]</f>
        <v>0</v>
      </c>
      <c r="L194" s="131">
        <f>Table25[[#This Row],[Annual Fees]]/Table25[[#This Row],[IQ2_Average]]</f>
        <v>0</v>
      </c>
      <c r="M194" s="131">
        <f>Table25[[#This Row],[Annual Fees]]/Table25[[#This Row],[IQ3_Average]]</f>
        <v>0</v>
      </c>
      <c r="N194" s="133">
        <f>AVERAGE(Table25[[#This Row],[RI_IQ1]:[RI_IQ3]])</f>
        <v>0</v>
      </c>
      <c r="O194">
        <f>IF(Table25[[#This Row],[SNAP_Average]]&gt;20%,1, IF(Table25[[#This Row],[SNAP_Average]]&lt;11%, 3, 2))</f>
        <v>1</v>
      </c>
      <c r="P194">
        <f>IF(Table25[[#This Row],[Poverty_Average]]&gt;20%,1, IF(Table25[[#This Row],[Poverty_Average]]&lt;10%, 3, 2))</f>
        <v>2</v>
      </c>
      <c r="Q194">
        <f>IF(Table25[[#This Row],[Full Time Employment_Average]]&lt;30%,1, IF(Table25[[#This Row],[Full Time Employment_Average]]&gt;50%, 3, 2))</f>
        <v>3</v>
      </c>
      <c r="R194" s="135">
        <f>AVERAGE(Table25[[#This Row],[FCI_SNAP]:[FCI_FullTimeEmployment]])</f>
        <v>2</v>
      </c>
      <c r="S19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9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Row],[IQ2_Average]])*(3*0.02)/12,IF(D243&lt;=1.5,"NA")))</f>
        <v>59.302742377425439</v>
      </c>
      <c r="U19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148.25685594356364</v>
      </c>
    </row>
    <row r="195" spans="1:21" x14ac:dyDescent="0.25">
      <c r="A195" t="str">
        <f>Table1422[[#This Row],[Community]]</f>
        <v xml:space="preserve">McGrath </v>
      </c>
      <c r="C195" s="126">
        <f>Table1422[[#This Row],[IQ1_Average]]</f>
        <v>23787</v>
      </c>
      <c r="D195" s="126">
        <f>Table1422[[#This Row],[IQ2_Average]]</f>
        <v>40510</v>
      </c>
      <c r="E195" s="126">
        <f>Table1422[[#This Row],[IQ3_Average]]</f>
        <v>56450</v>
      </c>
      <c r="F195" s="128">
        <f>Table1422[[#This Row],[SNAP_Average]]</f>
        <v>0.28866666666666668</v>
      </c>
      <c r="G195" s="127">
        <f>Table1422[[#This Row],[Poverty_Average]]</f>
        <v>0.20833333333333334</v>
      </c>
      <c r="H195" s="127">
        <f>Table1422[[#This Row],[Full Time Employment_Average]]</f>
        <v>0.40149999999999997</v>
      </c>
      <c r="I195">
        <f>'Update Information Here'!AL195</f>
        <v>130</v>
      </c>
      <c r="J195">
        <f t="shared" si="3"/>
        <v>1560</v>
      </c>
      <c r="K195" s="131">
        <f>Table25[[#This Row],[Annual Fees]]/Table25[[#This Row],[IQ1_Average]]</f>
        <v>6.5582040610417461E-2</v>
      </c>
      <c r="L195" s="131">
        <f>Table25[[#This Row],[Annual Fees]]/Table25[[#This Row],[IQ2_Average]]</f>
        <v>3.8509010120957789E-2</v>
      </c>
      <c r="M195" s="131">
        <f>Table25[[#This Row],[Annual Fees]]/Table25[[#This Row],[IQ3_Average]]</f>
        <v>2.7635075287865369E-2</v>
      </c>
      <c r="N195" s="133">
        <f>AVERAGE(Table25[[#This Row],[RI_IQ1]:[RI_IQ3]])</f>
        <v>4.3908708673080214E-2</v>
      </c>
      <c r="O195">
        <f>IF(Table25[[#This Row],[SNAP_Average]]&gt;20%,1, IF(Table25[[#This Row],[SNAP_Average]]&lt;11%, 3, 2))</f>
        <v>1</v>
      </c>
      <c r="P195">
        <f>IF(Table25[[#This Row],[Poverty_Average]]&gt;20%,1, IF(Table25[[#This Row],[Poverty_Average]]&lt;10%, 3, 2))</f>
        <v>1</v>
      </c>
      <c r="Q195">
        <f>IF(Table25[[#This Row],[Full Time Employment_Average]]&lt;30%,1, IF(Table25[[#This Row],[Full Time Employment_Average]]&gt;50%, 3, 2))</f>
        <v>2</v>
      </c>
      <c r="R195" s="135">
        <f>AVERAGE(Table25[[#This Row],[FCI_SNAP]:[FCI_FullTimeEmployment]])</f>
        <v>1.3333333333333333</v>
      </c>
      <c r="S19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195"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Row],[IQ2_Average]])*(3*0.02)/12,IF(D244&lt;=1.5,"NA")))</f>
        <v>0</v>
      </c>
      <c r="U19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59.213765983375929</v>
      </c>
    </row>
    <row r="196" spans="1:21" x14ac:dyDescent="0.25">
      <c r="A196" t="str">
        <f>Table1422[[#This Row],[Community]]</f>
        <v xml:space="preserve">Meadow Lakes  </v>
      </c>
      <c r="C196" s="126">
        <f>Table1422[[#This Row],[IQ1_Average]]</f>
        <v>22800</v>
      </c>
      <c r="D196" s="126">
        <f>Table1422[[#This Row],[IQ2_Average]]</f>
        <v>44484.25</v>
      </c>
      <c r="E196" s="126">
        <f>Table1422[[#This Row],[IQ3_Average]]</f>
        <v>69395.25</v>
      </c>
      <c r="F196" s="128">
        <f>Table1422[[#This Row],[SNAP_Average]]</f>
        <v>0.14199999999999999</v>
      </c>
      <c r="G196" s="127">
        <f>Table1422[[#This Row],[Poverty_Average]]</f>
        <v>0.13875000000000001</v>
      </c>
      <c r="H196" s="127">
        <f>Table1422[[#This Row],[Full Time Employment_Average]]</f>
        <v>0.54700000000000004</v>
      </c>
      <c r="I196">
        <f>'Update Information Here'!AL196</f>
        <v>0</v>
      </c>
      <c r="J196">
        <f t="shared" si="3"/>
        <v>0</v>
      </c>
      <c r="K196" s="131">
        <f>Table25[[#This Row],[Annual Fees]]/Table25[[#This Row],[IQ1_Average]]</f>
        <v>0</v>
      </c>
      <c r="L196" s="131">
        <f>Table25[[#This Row],[Annual Fees]]/Table25[[#This Row],[IQ2_Average]]</f>
        <v>0</v>
      </c>
      <c r="M196" s="131">
        <f>Table25[[#This Row],[Annual Fees]]/Table25[[#This Row],[IQ3_Average]]</f>
        <v>0</v>
      </c>
      <c r="N196" s="133">
        <f>AVERAGE(Table25[[#This Row],[RI_IQ1]:[RI_IQ3]])</f>
        <v>0</v>
      </c>
      <c r="O196">
        <f>IF(Table25[[#This Row],[SNAP_Average]]&gt;20%,1, IF(Table25[[#This Row],[SNAP_Average]]&lt;11%, 3, 2))</f>
        <v>2</v>
      </c>
      <c r="P196">
        <f>IF(Table25[[#This Row],[Poverty_Average]]&gt;20%,1, IF(Table25[[#This Row],[Poverty_Average]]&lt;10%, 3, 2))</f>
        <v>2</v>
      </c>
      <c r="Q196">
        <f>IF(Table25[[#This Row],[Full Time Employment_Average]]&lt;30%,1, IF(Table25[[#This Row],[Full Time Employment_Average]]&gt;50%, 3, 2))</f>
        <v>3</v>
      </c>
      <c r="R196" s="135">
        <f>AVERAGE(Table25[[#This Row],[FCI_SNAP]:[FCI_FullTimeEmployment]])</f>
        <v>2.3333333333333335</v>
      </c>
      <c r="S19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9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Row],[IQ2_Average]])*(3*0.02)/12,IF(D245&lt;=1.5,"NA")))</f>
        <v>61.91971644858998</v>
      </c>
      <c r="U19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154.79929112147497</v>
      </c>
    </row>
    <row r="197" spans="1:21" x14ac:dyDescent="0.25">
      <c r="A197" t="str">
        <f>Table1422[[#This Row],[Community]]</f>
        <v xml:space="preserve">Mekoryuk </v>
      </c>
      <c r="C197" s="126">
        <f>Table1422[[#This Row],[IQ1_Average]]</f>
        <v>20597.25</v>
      </c>
      <c r="D197" s="126">
        <f>Table1422[[#This Row],[IQ2_Average]]</f>
        <v>30458.5</v>
      </c>
      <c r="E197" s="126">
        <f>Table1422[[#This Row],[IQ3_Average]]</f>
        <v>50612.5</v>
      </c>
      <c r="F197" s="128">
        <f>Table1422[[#This Row],[SNAP_Average]]</f>
        <v>0.22825000000000001</v>
      </c>
      <c r="G197" s="127">
        <f>Table1422[[#This Row],[Poverty_Average]]</f>
        <v>0.188</v>
      </c>
      <c r="H197" s="127">
        <f>Table1422[[#This Row],[Full Time Employment_Average]]</f>
        <v>0.23324999999999999</v>
      </c>
      <c r="I197">
        <f>'Update Information Here'!AL197</f>
        <v>0</v>
      </c>
      <c r="J197">
        <f t="shared" si="3"/>
        <v>0</v>
      </c>
      <c r="K197" s="131">
        <f>Table25[[#This Row],[Annual Fees]]/Table25[[#This Row],[IQ1_Average]]</f>
        <v>0</v>
      </c>
      <c r="L197" s="131">
        <f>Table25[[#This Row],[Annual Fees]]/Table25[[#This Row],[IQ2_Average]]</f>
        <v>0</v>
      </c>
      <c r="M197" s="131">
        <f>Table25[[#This Row],[Annual Fees]]/Table25[[#This Row],[IQ3_Average]]</f>
        <v>0</v>
      </c>
      <c r="N197" s="133">
        <f>AVERAGE(Table25[[#This Row],[RI_IQ1]:[RI_IQ3]])</f>
        <v>0</v>
      </c>
      <c r="O197">
        <f>IF(Table25[[#This Row],[SNAP_Average]]&gt;20%,1, IF(Table25[[#This Row],[SNAP_Average]]&lt;11%, 3, 2))</f>
        <v>1</v>
      </c>
      <c r="P197">
        <f>IF(Table25[[#This Row],[Poverty_Average]]&gt;20%,1, IF(Table25[[#This Row],[Poverty_Average]]&lt;10%, 3, 2))</f>
        <v>2</v>
      </c>
      <c r="Q197">
        <f>IF(Table25[[#This Row],[Full Time Employment_Average]]&lt;30%,1, IF(Table25[[#This Row],[Full Time Employment_Average]]&gt;50%, 3, 2))</f>
        <v>1</v>
      </c>
      <c r="R197" s="135">
        <f>AVERAGE(Table25[[#This Row],[FCI_SNAP]:[FCI_FullTimeEmployment]])</f>
        <v>1.3333333333333333</v>
      </c>
      <c r="S19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97"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Row],[IQ2_Average]])*(3*0.02)/12,IF(D246&lt;=1.5,"NA")))</f>
        <v>0</v>
      </c>
      <c r="U19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49.436574741436807</v>
      </c>
    </row>
    <row r="198" spans="1:21" x14ac:dyDescent="0.25">
      <c r="A198" t="str">
        <f>Table1422[[#This Row],[Community]]</f>
        <v xml:space="preserve">Mendeltna  </v>
      </c>
      <c r="C198" s="126">
        <f>Table1422[[#This Row],[IQ1_Average]]</f>
        <v>20050</v>
      </c>
      <c r="D198" s="126">
        <f>Table1422[[#This Row],[IQ2_Average]]</f>
        <v>24429</v>
      </c>
      <c r="E198" s="126">
        <f>Table1422[[#This Row],[IQ3_Average]]</f>
        <v>42000</v>
      </c>
      <c r="F198" s="128">
        <f>Table1422[[#This Row],[SNAP_Average]]</f>
        <v>7.5749999999999998E-2</v>
      </c>
      <c r="G198" s="127">
        <f>Table1422[[#This Row],[Poverty_Average]]</f>
        <v>3.95E-2</v>
      </c>
      <c r="H198" s="127">
        <f>Table1422[[#This Row],[Full Time Employment_Average]]</f>
        <v>0.38750000000000007</v>
      </c>
      <c r="I198">
        <f>'Update Information Here'!AL198</f>
        <v>0</v>
      </c>
      <c r="J198">
        <f t="shared" si="3"/>
        <v>0</v>
      </c>
      <c r="K198" s="131">
        <f>Table25[[#This Row],[Annual Fees]]/Table25[[#This Row],[IQ1_Average]]</f>
        <v>0</v>
      </c>
      <c r="L198" s="131">
        <f>Table25[[#This Row],[Annual Fees]]/Table25[[#This Row],[IQ2_Average]]</f>
        <v>0</v>
      </c>
      <c r="M198" s="131">
        <f>Table25[[#This Row],[Annual Fees]]/Table25[[#This Row],[IQ3_Average]]</f>
        <v>0</v>
      </c>
      <c r="N198" s="133">
        <f>AVERAGE(Table25[[#This Row],[RI_IQ1]:[RI_IQ3]])</f>
        <v>0</v>
      </c>
      <c r="O198">
        <f>IF(Table25[[#This Row],[SNAP_Average]]&gt;20%,1, IF(Table25[[#This Row],[SNAP_Average]]&lt;11%, 3, 2))</f>
        <v>3</v>
      </c>
      <c r="P198">
        <f>IF(Table25[[#This Row],[Poverty_Average]]&gt;20%,1, IF(Table25[[#This Row],[Poverty_Average]]&lt;10%, 3, 2))</f>
        <v>3</v>
      </c>
      <c r="Q198">
        <f>IF(Table25[[#This Row],[Full Time Employment_Average]]&lt;30%,1, IF(Table25[[#This Row],[Full Time Employment_Average]]&gt;50%, 3, 2))</f>
        <v>2</v>
      </c>
      <c r="R198" s="135">
        <f>AVERAGE(Table25[[#This Row],[FCI_SNAP]:[FCI_FullTimeEmployment]])</f>
        <v>2.6666666666666665</v>
      </c>
      <c r="S19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19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Row],[IQ2_Average]])*(3*0.02)/12,IF(D247&lt;=1.5,"NA")))</f>
        <v>109.05621108049303</v>
      </c>
      <c r="U19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174.48993772878882</v>
      </c>
    </row>
    <row r="199" spans="1:21" x14ac:dyDescent="0.25">
      <c r="A199" t="str">
        <f>Table1422[[#This Row],[Community]]</f>
        <v xml:space="preserve">Mentasta Lake  </v>
      </c>
      <c r="C199" s="126">
        <f>Table1422[[#This Row],[IQ1_Average]]</f>
        <v>10027.666666666666</v>
      </c>
      <c r="D199" s="126">
        <f>Table1422[[#This Row],[IQ2_Average]]</f>
        <v>22494</v>
      </c>
      <c r="E199" s="126">
        <f>Table1422[[#This Row],[IQ3_Average]]</f>
        <v>46633.333333333336</v>
      </c>
      <c r="F199" s="128">
        <f>Table1422[[#This Row],[SNAP_Average]]</f>
        <v>0.3726666666666667</v>
      </c>
      <c r="G199" s="127">
        <f>Table1422[[#This Row],[Poverty_Average]]</f>
        <v>0.38533333333333331</v>
      </c>
      <c r="H199" s="127">
        <f>Table1422[[#This Row],[Full Time Employment_Average]]</f>
        <v>0.24875000000000003</v>
      </c>
      <c r="I199">
        <f>'Update Information Here'!AL199</f>
        <v>0</v>
      </c>
      <c r="J199">
        <f t="shared" si="3"/>
        <v>0</v>
      </c>
      <c r="K199" s="131">
        <f>Table25[[#This Row],[Annual Fees]]/Table25[[#This Row],[IQ1_Average]]</f>
        <v>0</v>
      </c>
      <c r="L199" s="131">
        <f>Table25[[#This Row],[Annual Fees]]/Table25[[#This Row],[IQ2_Average]]</f>
        <v>0</v>
      </c>
      <c r="M199" s="131">
        <f>Table25[[#This Row],[Annual Fees]]/Table25[[#This Row],[IQ3_Average]]</f>
        <v>0</v>
      </c>
      <c r="N199" s="133">
        <f>AVERAGE(Table25[[#This Row],[RI_IQ1]:[RI_IQ3]])</f>
        <v>0</v>
      </c>
      <c r="O199">
        <f>IF(Table25[[#This Row],[SNAP_Average]]&gt;20%,1, IF(Table25[[#This Row],[SNAP_Average]]&lt;11%, 3, 2))</f>
        <v>1</v>
      </c>
      <c r="P199">
        <f>IF(Table25[[#This Row],[Poverty_Average]]&gt;20%,1, IF(Table25[[#This Row],[Poverty_Average]]&lt;10%, 3, 2))</f>
        <v>1</v>
      </c>
      <c r="Q199">
        <f>IF(Table25[[#This Row],[Full Time Employment_Average]]&lt;30%,1, IF(Table25[[#This Row],[Full Time Employment_Average]]&gt;50%, 3, 2))</f>
        <v>1</v>
      </c>
      <c r="R199" s="135">
        <f>AVERAGE(Table25[[#This Row],[FCI_SNAP]:[FCI_FullTimeEmployment]])</f>
        <v>1</v>
      </c>
      <c r="S19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19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Row],[IQ2_Average]])*(3*0.02)/12,IF(D248&lt;=1.5,"NA")))</f>
        <v>0</v>
      </c>
      <c r="U19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30.18880963992396</v>
      </c>
    </row>
    <row r="200" spans="1:21" x14ac:dyDescent="0.25">
      <c r="A200" t="str">
        <f>Table1422[[#This Row],[Community]]</f>
        <v xml:space="preserve">Mertarvik  </v>
      </c>
      <c r="C200" s="126">
        <f>Table1422[[#This Row],[IQ1_Average]]</f>
        <v>10929</v>
      </c>
      <c r="D200" s="126">
        <f>Table1422[[#This Row],[IQ2_Average]]</f>
        <v>21833</v>
      </c>
      <c r="E200" s="126">
        <f>Table1422[[#This Row],[IQ3_Average]]</f>
        <v>45900</v>
      </c>
      <c r="F200" s="128">
        <f>Table1422[[#This Row],[SNAP_Average]]</f>
        <v>0.27899999999999997</v>
      </c>
      <c r="G200" s="127">
        <f>Table1422[[#This Row],[Poverty_Average]]</f>
        <v>0.32600000000000001</v>
      </c>
      <c r="H200" s="127">
        <f>Table1422[[#This Row],[Full Time Employment_Average]]</f>
        <v>0.42200000000000004</v>
      </c>
      <c r="I200">
        <f>'Update Information Here'!AL200</f>
        <v>0</v>
      </c>
      <c r="J200">
        <f t="shared" si="3"/>
        <v>0</v>
      </c>
      <c r="K200" s="131">
        <f>Table25[[#This Row],[Annual Fees]]/Table25[[#This Row],[IQ1_Average]]</f>
        <v>0</v>
      </c>
      <c r="L200" s="131">
        <f>Table25[[#This Row],[Annual Fees]]/Table25[[#This Row],[IQ2_Average]]</f>
        <v>0</v>
      </c>
      <c r="M200" s="131">
        <f>Table25[[#This Row],[Annual Fees]]/Table25[[#This Row],[IQ3_Average]]</f>
        <v>0</v>
      </c>
      <c r="N200" s="133">
        <f>AVERAGE(Table25[[#This Row],[RI_IQ1]:[RI_IQ3]])</f>
        <v>0</v>
      </c>
      <c r="O200">
        <f>IF(Table25[[#This Row],[SNAP_Average]]&gt;20%,1, IF(Table25[[#This Row],[SNAP_Average]]&lt;11%, 3, 2))</f>
        <v>1</v>
      </c>
      <c r="P200">
        <f>IF(Table25[[#This Row],[Poverty_Average]]&gt;20%,1, IF(Table25[[#This Row],[Poverty_Average]]&lt;10%, 3, 2))</f>
        <v>1</v>
      </c>
      <c r="Q200">
        <f>IF(Table25[[#This Row],[Full Time Employment_Average]]&lt;30%,1, IF(Table25[[#This Row],[Full Time Employment_Average]]&gt;50%, 3, 2))</f>
        <v>2</v>
      </c>
      <c r="R200" s="135">
        <f>AVERAGE(Table25[[#This Row],[FCI_SNAP]:[FCI_FullTimeEmployment]])</f>
        <v>1.3333333333333333</v>
      </c>
      <c r="S20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0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Row],[IQ2_Average]])*(3*0.02)/12,IF(D249&lt;=1.5,"NA")))</f>
        <v>0</v>
      </c>
      <c r="U20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31.429067482445163</v>
      </c>
    </row>
    <row r="201" spans="1:21" x14ac:dyDescent="0.25">
      <c r="A201" t="str">
        <f>Table1422[[#This Row],[Community]]</f>
        <v xml:space="preserve">Metlakatla  </v>
      </c>
      <c r="C201" s="126">
        <f>Table1422[[#This Row],[IQ1_Average]]</f>
        <v>24673</v>
      </c>
      <c r="D201" s="126">
        <f>Table1422[[#This Row],[IQ2_Average]]</f>
        <v>43116.666666666664</v>
      </c>
      <c r="E201" s="126">
        <f>Table1422[[#This Row],[IQ3_Average]]</f>
        <v>69610</v>
      </c>
      <c r="F201" s="128">
        <f>Table1422[[#This Row],[SNAP_Average]]</f>
        <v>0.34800000000000003</v>
      </c>
      <c r="G201" s="127">
        <f>Table1422[[#This Row],[Poverty_Average]]</f>
        <v>0.12566666666666668</v>
      </c>
      <c r="H201" s="127">
        <f>Table1422[[#This Row],[Full Time Employment_Average]]</f>
        <v>0.48499999999999999</v>
      </c>
      <c r="I201">
        <f>'Update Information Here'!AL201</f>
        <v>70</v>
      </c>
      <c r="J201">
        <f t="shared" si="3"/>
        <v>840</v>
      </c>
      <c r="K201" s="131">
        <f>Table25[[#This Row],[Annual Fees]]/Table25[[#This Row],[IQ1_Average]]</f>
        <v>3.4045312689985001E-2</v>
      </c>
      <c r="L201" s="131">
        <f>Table25[[#This Row],[Annual Fees]]/Table25[[#This Row],[IQ2_Average]]</f>
        <v>1.9482025512176267E-2</v>
      </c>
      <c r="M201" s="131">
        <f>Table25[[#This Row],[Annual Fees]]/Table25[[#This Row],[IQ3_Average]]</f>
        <v>1.206723171958052E-2</v>
      </c>
      <c r="N201" s="133">
        <f>AVERAGE(Table25[[#This Row],[RI_IQ1]:[RI_IQ3]])</f>
        <v>2.1864856640580594E-2</v>
      </c>
      <c r="O201">
        <f>IF(Table25[[#This Row],[SNAP_Average]]&gt;20%,1, IF(Table25[[#This Row],[SNAP_Average]]&lt;11%, 3, 2))</f>
        <v>1</v>
      </c>
      <c r="P201">
        <f>IF(Table25[[#This Row],[Poverty_Average]]&gt;20%,1, IF(Table25[[#This Row],[Poverty_Average]]&lt;10%, 3, 2))</f>
        <v>2</v>
      </c>
      <c r="Q201">
        <f>IF(Table25[[#This Row],[Full Time Employment_Average]]&lt;30%,1, IF(Table25[[#This Row],[Full Time Employment_Average]]&gt;50%, 3, 2))</f>
        <v>2</v>
      </c>
      <c r="R201" s="135">
        <f>AVERAGE(Table25[[#This Row],[FCI_SNAP]:[FCI_FullTimeEmployment]])</f>
        <v>1.6666666666666667</v>
      </c>
      <c r="S20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0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Row],[IQ2_Average]])*(3*0.02)/12,IF(D250&lt;=1.5,"NA")))</f>
        <v>64.029690338862622</v>
      </c>
      <c r="U20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160.07422584715661</v>
      </c>
    </row>
    <row r="202" spans="1:21" x14ac:dyDescent="0.25">
      <c r="A202" t="str">
        <f>Table1422[[#This Row],[Community]]</f>
        <v xml:space="preserve">Minto  </v>
      </c>
      <c r="C202" s="126">
        <f>Table1422[[#This Row],[IQ1_Average]]</f>
        <v>16922</v>
      </c>
      <c r="D202" s="126">
        <f>Table1422[[#This Row],[IQ2_Average]]</f>
        <v>32314.5</v>
      </c>
      <c r="E202" s="126">
        <f>Table1422[[#This Row],[IQ3_Average]]</f>
        <v>47551.25</v>
      </c>
      <c r="F202" s="128">
        <f>Table1422[[#This Row],[SNAP_Average]]</f>
        <v>0.30500000000000005</v>
      </c>
      <c r="G202" s="127">
        <f>Table1422[[#This Row],[Poverty_Average]]</f>
        <v>0.25750000000000001</v>
      </c>
      <c r="H202" s="127">
        <f>Table1422[[#This Row],[Full Time Employment_Average]]</f>
        <v>0.38974999999999999</v>
      </c>
      <c r="I202">
        <f>'Update Information Here'!AL202</f>
        <v>100</v>
      </c>
      <c r="J202">
        <f t="shared" si="3"/>
        <v>1200</v>
      </c>
      <c r="K202" s="131">
        <f>Table25[[#This Row],[Annual Fees]]/Table25[[#This Row],[IQ1_Average]]</f>
        <v>7.0913603592955912E-2</v>
      </c>
      <c r="L202" s="131">
        <f>Table25[[#This Row],[Annual Fees]]/Table25[[#This Row],[IQ2_Average]]</f>
        <v>3.7135032261059277E-2</v>
      </c>
      <c r="M202" s="131">
        <f>Table25[[#This Row],[Annual Fees]]/Table25[[#This Row],[IQ3_Average]]</f>
        <v>2.5235929654846088E-2</v>
      </c>
      <c r="N202" s="133">
        <f>AVERAGE(Table25[[#This Row],[RI_IQ1]:[RI_IQ3]])</f>
        <v>4.4428188502953762E-2</v>
      </c>
      <c r="O202">
        <f>IF(Table25[[#This Row],[SNAP_Average]]&gt;20%,1, IF(Table25[[#This Row],[SNAP_Average]]&lt;11%, 3, 2))</f>
        <v>1</v>
      </c>
      <c r="P202">
        <f>IF(Table25[[#This Row],[Poverty_Average]]&gt;20%,1, IF(Table25[[#This Row],[Poverty_Average]]&lt;10%, 3, 2))</f>
        <v>1</v>
      </c>
      <c r="Q202">
        <f>IF(Table25[[#This Row],[Full Time Employment_Average]]&lt;30%,1, IF(Table25[[#This Row],[Full Time Employment_Average]]&gt;50%, 3, 2))</f>
        <v>2</v>
      </c>
      <c r="R202" s="135">
        <f>AVERAGE(Table25[[#This Row],[FCI_SNAP]:[FCI_FullTimeEmployment]])</f>
        <v>1.3333333333333333</v>
      </c>
      <c r="S20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02"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Row],[IQ2_Average]])*(3*0.02)/12,IF(D251&lt;=1.5,"NA")))</f>
        <v>0</v>
      </c>
      <c r="U20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45.016465163035669</v>
      </c>
    </row>
    <row r="203" spans="1:21" x14ac:dyDescent="0.25">
      <c r="A203" t="str">
        <f>Table1422[[#This Row],[Community]]</f>
        <v xml:space="preserve">Moose Creek  </v>
      </c>
      <c r="C203" s="126">
        <f>Table1422[[#This Row],[IQ1_Average]]</f>
        <v>31383</v>
      </c>
      <c r="D203" s="126">
        <f>Table1422[[#This Row],[IQ2_Average]]</f>
        <v>43223.333333333336</v>
      </c>
      <c r="E203" s="126">
        <f>Table1422[[#This Row],[IQ3_Average]]</f>
        <v>53017.5</v>
      </c>
      <c r="F203" s="128">
        <f>Table1422[[#This Row],[SNAP_Average]]</f>
        <v>0.1605</v>
      </c>
      <c r="G203" s="127">
        <f>Table1422[[#This Row],[Poverty_Average]]</f>
        <v>0.13300000000000001</v>
      </c>
      <c r="H203" s="127">
        <f>Table1422[[#This Row],[Full Time Employment_Average]]</f>
        <v>0.53849999999999998</v>
      </c>
      <c r="I203">
        <f>'Update Information Here'!AL203</f>
        <v>0</v>
      </c>
      <c r="J203">
        <f t="shared" si="3"/>
        <v>0</v>
      </c>
      <c r="K203" s="131">
        <f>Table25[[#This Row],[Annual Fees]]/Table25[[#This Row],[IQ1_Average]]</f>
        <v>0</v>
      </c>
      <c r="L203" s="131">
        <f>Table25[[#This Row],[Annual Fees]]/Table25[[#This Row],[IQ2_Average]]</f>
        <v>0</v>
      </c>
      <c r="M203" s="131">
        <f>Table25[[#This Row],[Annual Fees]]/Table25[[#This Row],[IQ3_Average]]</f>
        <v>0</v>
      </c>
      <c r="N203" s="133">
        <f>AVERAGE(Table25[[#This Row],[RI_IQ1]:[RI_IQ3]])</f>
        <v>0</v>
      </c>
      <c r="O203">
        <f>IF(Table25[[#This Row],[SNAP_Average]]&gt;20%,1, IF(Table25[[#This Row],[SNAP_Average]]&lt;11%, 3, 2))</f>
        <v>2</v>
      </c>
      <c r="P203">
        <f>IF(Table25[[#This Row],[Poverty_Average]]&gt;20%,1, IF(Table25[[#This Row],[Poverty_Average]]&lt;10%, 3, 2))</f>
        <v>2</v>
      </c>
      <c r="Q203">
        <f>IF(Table25[[#This Row],[Full Time Employment_Average]]&lt;30%,1, IF(Table25[[#This Row],[Full Time Employment_Average]]&gt;50%, 3, 2))</f>
        <v>3</v>
      </c>
      <c r="R203" s="135">
        <f>AVERAGE(Table25[[#This Row],[FCI_SNAP]:[FCI_FullTimeEmployment]])</f>
        <v>2.3333333333333335</v>
      </c>
      <c r="S20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0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Row],[IQ2_Average]])*(3*0.02)/12,IF(D252&lt;=1.5,"NA")))</f>
        <v>67.694051317189221</v>
      </c>
      <c r="U20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169.23512829297306</v>
      </c>
    </row>
    <row r="204" spans="1:21" x14ac:dyDescent="0.25">
      <c r="A204" t="str">
        <f>Table1422[[#This Row],[Community]]</f>
        <v xml:space="preserve">Moose Pass  </v>
      </c>
      <c r="C204" s="126">
        <f>Table1422[[#This Row],[IQ1_Average]]</f>
        <v>39571</v>
      </c>
      <c r="D204" s="126">
        <f>Table1422[[#This Row],[IQ2_Average]]</f>
        <v>63224</v>
      </c>
      <c r="E204" s="126">
        <f>Table1422[[#This Row],[IQ3_Average]]</f>
        <v>93171.666666666672</v>
      </c>
      <c r="F204" s="128">
        <f>Table1422[[#This Row],[SNAP_Average]]</f>
        <v>4.9500000000000002E-2</v>
      </c>
      <c r="G204" s="127">
        <f>Table1422[[#This Row],[Poverty_Average]]</f>
        <v>0.12475</v>
      </c>
      <c r="H204" s="127">
        <f>Table1422[[#This Row],[Full Time Employment_Average]]</f>
        <v>0.39224999999999999</v>
      </c>
      <c r="I204">
        <f>'Update Information Here'!AL204</f>
        <v>0</v>
      </c>
      <c r="J204">
        <f t="shared" si="3"/>
        <v>0</v>
      </c>
      <c r="K204" s="131">
        <f>Table25[[#This Row],[Annual Fees]]/Table25[[#This Row],[IQ1_Average]]</f>
        <v>0</v>
      </c>
      <c r="L204" s="131">
        <f>Table25[[#This Row],[Annual Fees]]/Table25[[#This Row],[IQ2_Average]]</f>
        <v>0</v>
      </c>
      <c r="M204" s="131">
        <f>Table25[[#This Row],[Annual Fees]]/Table25[[#This Row],[IQ3_Average]]</f>
        <v>0</v>
      </c>
      <c r="N204" s="133">
        <f>AVERAGE(Table25[[#This Row],[RI_IQ1]:[RI_IQ3]])</f>
        <v>0</v>
      </c>
      <c r="O204">
        <f>IF(Table25[[#This Row],[SNAP_Average]]&gt;20%,1, IF(Table25[[#This Row],[SNAP_Average]]&lt;11%, 3, 2))</f>
        <v>3</v>
      </c>
      <c r="P204">
        <f>IF(Table25[[#This Row],[Poverty_Average]]&gt;20%,1, IF(Table25[[#This Row],[Poverty_Average]]&lt;10%, 3, 2))</f>
        <v>2</v>
      </c>
      <c r="Q204">
        <f>IF(Table25[[#This Row],[Full Time Employment_Average]]&lt;30%,1, IF(Table25[[#This Row],[Full Time Employment_Average]]&gt;50%, 3, 2))</f>
        <v>2</v>
      </c>
      <c r="R204" s="135">
        <f>AVERAGE(Table25[[#This Row],[FCI_SNAP]:[FCI_FullTimeEmployment]])</f>
        <v>2.3333333333333335</v>
      </c>
      <c r="S20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0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Row],[IQ2_Average]])*(3*0.02)/12,IF(D253&lt;=1.5,"NA")))</f>
        <v>96.486563657359909</v>
      </c>
      <c r="U20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241.2164091433998</v>
      </c>
    </row>
    <row r="205" spans="1:21" x14ac:dyDescent="0.25">
      <c r="A205" t="str">
        <f>Table1422[[#This Row],[Community]]</f>
        <v xml:space="preserve">Mosquito Lake  </v>
      </c>
      <c r="C205" s="126">
        <f>Table1422[[#This Row],[IQ1_Average]]</f>
        <v>20886.333333333332</v>
      </c>
      <c r="D205" s="126">
        <f>Table1422[[#This Row],[IQ2_Average]]</f>
        <v>36053.666666666664</v>
      </c>
      <c r="E205" s="126">
        <f>Table1422[[#This Row],[IQ3_Average]]</f>
        <v>65000</v>
      </c>
      <c r="F205" s="128">
        <f>Table1422[[#This Row],[SNAP_Average]]</f>
        <v>5.9749999999999998E-2</v>
      </c>
      <c r="G205" s="127">
        <f>Table1422[[#This Row],[Poverty_Average]]</f>
        <v>0.13125000000000001</v>
      </c>
      <c r="H205" s="127">
        <f>Table1422[[#This Row],[Full Time Employment_Average]]</f>
        <v>0.54349999999999998</v>
      </c>
      <c r="I205">
        <f>'Update Information Here'!AL205</f>
        <v>0</v>
      </c>
      <c r="J205">
        <f t="shared" si="3"/>
        <v>0</v>
      </c>
      <c r="K205" s="131">
        <f>Table25[[#This Row],[Annual Fees]]/Table25[[#This Row],[IQ1_Average]]</f>
        <v>0</v>
      </c>
      <c r="L205" s="131">
        <f>Table25[[#This Row],[Annual Fees]]/Table25[[#This Row],[IQ2_Average]]</f>
        <v>0</v>
      </c>
      <c r="M205" s="131">
        <f>Table25[[#This Row],[Annual Fees]]/Table25[[#This Row],[IQ3_Average]]</f>
        <v>0</v>
      </c>
      <c r="N205" s="133">
        <f>AVERAGE(Table25[[#This Row],[RI_IQ1]:[RI_IQ3]])</f>
        <v>0</v>
      </c>
      <c r="O205">
        <f>IF(Table25[[#This Row],[SNAP_Average]]&gt;20%,1, IF(Table25[[#This Row],[SNAP_Average]]&lt;11%, 3, 2))</f>
        <v>3</v>
      </c>
      <c r="P205">
        <f>IF(Table25[[#This Row],[Poverty_Average]]&gt;20%,1, IF(Table25[[#This Row],[Poverty_Average]]&lt;10%, 3, 2))</f>
        <v>2</v>
      </c>
      <c r="Q205">
        <f>IF(Table25[[#This Row],[Full Time Employment_Average]]&lt;30%,1, IF(Table25[[#This Row],[Full Time Employment_Average]]&gt;50%, 3, 2))</f>
        <v>3</v>
      </c>
      <c r="R205" s="135">
        <f>AVERAGE(Table25[[#This Row],[FCI_SNAP]:[FCI_FullTimeEmployment]])</f>
        <v>2.6666666666666665</v>
      </c>
      <c r="S20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0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Row],[IQ2_Average]])*(3*0.02)/12,IF(D254&lt;=1.5,"NA")))</f>
        <v>137.36377974489804</v>
      </c>
      <c r="U20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219.7820475918368</v>
      </c>
    </row>
    <row r="206" spans="1:21" x14ac:dyDescent="0.25">
      <c r="A206" t="str">
        <f>Table1422[[#This Row],[Community]]</f>
        <v xml:space="preserve">Mountain Village </v>
      </c>
      <c r="C206" s="126">
        <f>Table1422[[#This Row],[IQ1_Average]]</f>
        <v>21760.25</v>
      </c>
      <c r="D206" s="126">
        <f>Table1422[[#This Row],[IQ2_Average]]</f>
        <v>32902.25</v>
      </c>
      <c r="E206" s="126">
        <f>Table1422[[#This Row],[IQ3_Average]]</f>
        <v>43263</v>
      </c>
      <c r="F206" s="128">
        <f>Table1422[[#This Row],[SNAP_Average]]</f>
        <v>0.46900000000000003</v>
      </c>
      <c r="G206" s="127">
        <f>Table1422[[#This Row],[Poverty_Average]]</f>
        <v>0.24424999999999999</v>
      </c>
      <c r="H206" s="127">
        <f>Table1422[[#This Row],[Full Time Employment_Average]]</f>
        <v>0.23</v>
      </c>
      <c r="I206">
        <f>'Update Information Here'!AL206</f>
        <v>90</v>
      </c>
      <c r="J206">
        <f t="shared" si="3"/>
        <v>1080</v>
      </c>
      <c r="K206" s="131">
        <f>Table25[[#This Row],[Annual Fees]]/Table25[[#This Row],[IQ1_Average]]</f>
        <v>4.9631782723084522E-2</v>
      </c>
      <c r="L206" s="131">
        <f>Table25[[#This Row],[Annual Fees]]/Table25[[#This Row],[IQ2_Average]]</f>
        <v>3.2824502883541398E-2</v>
      </c>
      <c r="M206" s="131">
        <f>Table25[[#This Row],[Annual Fees]]/Table25[[#This Row],[IQ3_Average]]</f>
        <v>2.4963594757645102E-2</v>
      </c>
      <c r="N206" s="133">
        <f>AVERAGE(Table25[[#This Row],[RI_IQ1]:[RI_IQ3]])</f>
        <v>3.5806626788090344E-2</v>
      </c>
      <c r="O206">
        <f>IF(Table25[[#This Row],[SNAP_Average]]&gt;20%,1, IF(Table25[[#This Row],[SNAP_Average]]&lt;11%, 3, 2))</f>
        <v>1</v>
      </c>
      <c r="P206">
        <f>IF(Table25[[#This Row],[Poverty_Average]]&gt;20%,1, IF(Table25[[#This Row],[Poverty_Average]]&lt;10%, 3, 2))</f>
        <v>1</v>
      </c>
      <c r="Q206">
        <f>IF(Table25[[#This Row],[Full Time Employment_Average]]&lt;30%,1, IF(Table25[[#This Row],[Full Time Employment_Average]]&gt;50%, 3, 2))</f>
        <v>1</v>
      </c>
      <c r="R206" s="135">
        <f>AVERAGE(Table25[[#This Row],[FCI_SNAP]:[FCI_FullTimeEmployment]])</f>
        <v>1</v>
      </c>
      <c r="S20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06"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Row],[IQ2_Average]])*(3*0.02)/12,IF(D255&lt;=1.5,"NA")))</f>
        <v>0</v>
      </c>
      <c r="U20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50.270024335235597</v>
      </c>
    </row>
    <row r="207" spans="1:21" x14ac:dyDescent="0.25">
      <c r="A207" t="str">
        <f>Table1422[[#This Row],[Community]]</f>
        <v xml:space="preserve">Mud Bay  </v>
      </c>
      <c r="C207" s="126">
        <f>Table1422[[#This Row],[IQ1_Average]]</f>
        <v>42431</v>
      </c>
      <c r="D207" s="126">
        <f>Table1422[[#This Row],[IQ2_Average]]</f>
        <v>71304</v>
      </c>
      <c r="E207" s="126">
        <f>Table1422[[#This Row],[IQ3_Average]]</f>
        <v>88355.25</v>
      </c>
      <c r="F207" s="128">
        <f>Table1422[[#This Row],[SNAP_Average]]</f>
        <v>0.15975</v>
      </c>
      <c r="G207" s="127">
        <f>Table1422[[#This Row],[Poverty_Average]]</f>
        <v>9.0249999999999997E-2</v>
      </c>
      <c r="H207" s="127">
        <f>Table1422[[#This Row],[Full Time Employment_Average]]</f>
        <v>0.2145</v>
      </c>
      <c r="I207">
        <f>'Update Information Here'!AL207</f>
        <v>0</v>
      </c>
      <c r="J207">
        <f t="shared" si="3"/>
        <v>0</v>
      </c>
      <c r="K207" s="131">
        <f>Table25[[#This Row],[Annual Fees]]/Table25[[#This Row],[IQ1_Average]]</f>
        <v>0</v>
      </c>
      <c r="L207" s="131">
        <f>Table25[[#This Row],[Annual Fees]]/Table25[[#This Row],[IQ2_Average]]</f>
        <v>0</v>
      </c>
      <c r="M207" s="131">
        <f>Table25[[#This Row],[Annual Fees]]/Table25[[#This Row],[IQ3_Average]]</f>
        <v>0</v>
      </c>
      <c r="N207" s="133">
        <f>AVERAGE(Table25[[#This Row],[RI_IQ1]:[RI_IQ3]])</f>
        <v>0</v>
      </c>
      <c r="O207">
        <f>IF(Table25[[#This Row],[SNAP_Average]]&gt;20%,1, IF(Table25[[#This Row],[SNAP_Average]]&lt;11%, 3, 2))</f>
        <v>2</v>
      </c>
      <c r="P207">
        <f>IF(Table25[[#This Row],[Poverty_Average]]&gt;20%,1, IF(Table25[[#This Row],[Poverty_Average]]&lt;10%, 3, 2))</f>
        <v>3</v>
      </c>
      <c r="Q207">
        <f>IF(Table25[[#This Row],[Full Time Employment_Average]]&lt;30%,1, IF(Table25[[#This Row],[Full Time Employment_Average]]&gt;50%, 3, 2))</f>
        <v>1</v>
      </c>
      <c r="R207" s="135">
        <f>AVERAGE(Table25[[#This Row],[FCI_SNAP]:[FCI_FullTimeEmployment]])</f>
        <v>2</v>
      </c>
      <c r="S20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0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Row],[IQ2_Average]])*(3*0.02)/12,IF(D256&lt;=1.5,"NA")))</f>
        <v>102.22841628075537</v>
      </c>
      <c r="U20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255.57104070188848</v>
      </c>
    </row>
    <row r="208" spans="1:21" x14ac:dyDescent="0.25">
      <c r="A208" t="str">
        <f>Table1422[[#This Row],[Community]]</f>
        <v xml:space="preserve">Nabesna  </v>
      </c>
      <c r="C208" s="126">
        <f>Table1422[[#This Row],[IQ1_Average]]</f>
        <v>75219</v>
      </c>
      <c r="D208" s="126">
        <f>Table1422[[#This Row],[IQ2_Average]]</f>
        <v>77000</v>
      </c>
      <c r="E208" s="126">
        <f>Table1422[[#This Row],[IQ3_Average]]</f>
        <v>121864</v>
      </c>
      <c r="F208" s="128">
        <f>Table1422[[#This Row],[SNAP_Average]]</f>
        <v>0</v>
      </c>
      <c r="G208" s="127">
        <f>Table1422[[#This Row],[Poverty_Average]]</f>
        <v>0</v>
      </c>
      <c r="H208" s="127">
        <f>Table1422[[#This Row],[Full Time Employment_Average]]</f>
        <v>0.21299999999999999</v>
      </c>
      <c r="I208">
        <f>'Update Information Here'!AL208</f>
        <v>0</v>
      </c>
      <c r="J208">
        <f t="shared" si="3"/>
        <v>0</v>
      </c>
      <c r="K208" s="131">
        <f>Table25[[#This Row],[Annual Fees]]/Table25[[#This Row],[IQ1_Average]]</f>
        <v>0</v>
      </c>
      <c r="L208" s="131">
        <f>Table25[[#This Row],[Annual Fees]]/Table25[[#This Row],[IQ2_Average]]</f>
        <v>0</v>
      </c>
      <c r="M208" s="131">
        <f>Table25[[#This Row],[Annual Fees]]/Table25[[#This Row],[IQ3_Average]]</f>
        <v>0</v>
      </c>
      <c r="N208" s="133">
        <f>AVERAGE(Table25[[#This Row],[RI_IQ1]:[RI_IQ3]])</f>
        <v>0</v>
      </c>
      <c r="O208">
        <f>IF(Table25[[#This Row],[SNAP_Average]]&gt;20%,1, IF(Table25[[#This Row],[SNAP_Average]]&lt;11%, 3, 2))</f>
        <v>3</v>
      </c>
      <c r="P208">
        <f>IF(Table25[[#This Row],[Poverty_Average]]&gt;20%,1, IF(Table25[[#This Row],[Poverty_Average]]&lt;10%, 3, 2))</f>
        <v>3</v>
      </c>
      <c r="Q208">
        <f>IF(Table25[[#This Row],[Full Time Employment_Average]]&lt;30%,1, IF(Table25[[#This Row],[Full Time Employment_Average]]&gt;50%, 3, 2))</f>
        <v>1</v>
      </c>
      <c r="R208" s="135">
        <f>AVERAGE(Table25[[#This Row],[FCI_SNAP]:[FCI_FullTimeEmployment]])</f>
        <v>2.3333333333333335</v>
      </c>
      <c r="S20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0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Row],[IQ2_Average]])*(3*0.02)/12,IF(D257&lt;=1.5,"NA")))</f>
        <v>144.98050589456182</v>
      </c>
      <c r="U20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362.45126473640465</v>
      </c>
    </row>
    <row r="209" spans="1:21" x14ac:dyDescent="0.25">
      <c r="A209" t="str">
        <f>Table1422[[#This Row],[Community]]</f>
        <v xml:space="preserve">Naknek  </v>
      </c>
      <c r="C209" s="126">
        <f>Table1422[[#This Row],[IQ1_Average]]</f>
        <v>40437.666666666664</v>
      </c>
      <c r="D209" s="126">
        <f>Table1422[[#This Row],[IQ2_Average]]</f>
        <v>63381</v>
      </c>
      <c r="E209" s="126">
        <f>Table1422[[#This Row],[IQ3_Average]]</f>
        <v>95411</v>
      </c>
      <c r="F209" s="128">
        <f>Table1422[[#This Row],[SNAP_Average]]</f>
        <v>3.3333333333333333E-2</v>
      </c>
      <c r="G209" s="127">
        <f>Table1422[[#This Row],[Poverty_Average]]</f>
        <v>3.1666666666666669E-2</v>
      </c>
      <c r="H209" s="127">
        <f>Table1422[[#This Row],[Full Time Employment_Average]]</f>
        <v>0.44800000000000001</v>
      </c>
      <c r="I209">
        <f>'Update Information Here'!AL209</f>
        <v>0</v>
      </c>
      <c r="J209">
        <f t="shared" si="3"/>
        <v>0</v>
      </c>
      <c r="K209" s="131">
        <f>Table25[[#This Row],[Annual Fees]]/Table25[[#This Row],[IQ1_Average]]</f>
        <v>0</v>
      </c>
      <c r="L209" s="131">
        <f>Table25[[#This Row],[Annual Fees]]/Table25[[#This Row],[IQ2_Average]]</f>
        <v>0</v>
      </c>
      <c r="M209" s="131">
        <f>Table25[[#This Row],[Annual Fees]]/Table25[[#This Row],[IQ3_Average]]</f>
        <v>0</v>
      </c>
      <c r="N209" s="133">
        <f>AVERAGE(Table25[[#This Row],[RI_IQ1]:[RI_IQ3]])</f>
        <v>0</v>
      </c>
      <c r="O209">
        <f>IF(Table25[[#This Row],[SNAP_Average]]&gt;20%,1, IF(Table25[[#This Row],[SNAP_Average]]&lt;11%, 3, 2))</f>
        <v>3</v>
      </c>
      <c r="P209">
        <f>IF(Table25[[#This Row],[Poverty_Average]]&gt;20%,1, IF(Table25[[#This Row],[Poverty_Average]]&lt;10%, 3, 2))</f>
        <v>3</v>
      </c>
      <c r="Q209">
        <f>IF(Table25[[#This Row],[Full Time Employment_Average]]&lt;30%,1, IF(Table25[[#This Row],[Full Time Employment_Average]]&gt;50%, 3, 2))</f>
        <v>2</v>
      </c>
      <c r="R209" s="135">
        <f>AVERAGE(Table25[[#This Row],[FCI_SNAP]:[FCI_FullTimeEmployment]])</f>
        <v>2.6666666666666665</v>
      </c>
      <c r="S20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0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Row],[IQ2_Average]])*(3*0.02)/12,IF(D258&lt;=1.5,"NA")))</f>
        <v>245.15577243013874</v>
      </c>
      <c r="U20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392.24923588822185</v>
      </c>
    </row>
    <row r="210" spans="1:21" x14ac:dyDescent="0.25">
      <c r="A210" t="str">
        <f>Table1422[[#This Row],[Community]]</f>
        <v xml:space="preserve">Nanwalek  </v>
      </c>
      <c r="C210" s="126">
        <f>Table1422[[#This Row],[IQ1_Average]]</f>
        <v>26587.5</v>
      </c>
      <c r="D210" s="126">
        <f>Table1422[[#This Row],[IQ2_Average]]</f>
        <v>39201</v>
      </c>
      <c r="E210" s="126">
        <f>Table1422[[#This Row],[IQ3_Average]]</f>
        <v>58156.25</v>
      </c>
      <c r="F210" s="128">
        <f>Table1422[[#This Row],[SNAP_Average]]</f>
        <v>0.39800000000000002</v>
      </c>
      <c r="G210" s="127">
        <f>Table1422[[#This Row],[Poverty_Average]]</f>
        <v>0.29949999999999999</v>
      </c>
      <c r="H210" s="127">
        <f>Table1422[[#This Row],[Full Time Employment_Average]]</f>
        <v>0.16425000000000001</v>
      </c>
      <c r="I210">
        <f>'Update Information Here'!AL210</f>
        <v>35</v>
      </c>
      <c r="J210">
        <f t="shared" si="3"/>
        <v>420</v>
      </c>
      <c r="K210" s="131">
        <f>Table25[[#This Row],[Annual Fees]]/Table25[[#This Row],[IQ1_Average]]</f>
        <v>1.5796897038081806E-2</v>
      </c>
      <c r="L210" s="131">
        <f>Table25[[#This Row],[Annual Fees]]/Table25[[#This Row],[IQ2_Average]]</f>
        <v>1.0714012397642917E-2</v>
      </c>
      <c r="M210" s="131">
        <f>Table25[[#This Row],[Annual Fees]]/Table25[[#This Row],[IQ3_Average]]</f>
        <v>7.2219236969371303E-3</v>
      </c>
      <c r="N210" s="133">
        <f>AVERAGE(Table25[[#This Row],[RI_IQ1]:[RI_IQ3]])</f>
        <v>1.1244277710887284E-2</v>
      </c>
      <c r="O210">
        <f>IF(Table25[[#This Row],[SNAP_Average]]&gt;20%,1, IF(Table25[[#This Row],[SNAP_Average]]&lt;11%, 3, 2))</f>
        <v>1</v>
      </c>
      <c r="P210">
        <f>IF(Table25[[#This Row],[Poverty_Average]]&gt;20%,1, IF(Table25[[#This Row],[Poverty_Average]]&lt;10%, 3, 2))</f>
        <v>1</v>
      </c>
      <c r="Q210">
        <f>IF(Table25[[#This Row],[Full Time Employment_Average]]&lt;30%,1, IF(Table25[[#This Row],[Full Time Employment_Average]]&gt;50%, 3, 2))</f>
        <v>1</v>
      </c>
      <c r="R210" s="135">
        <f>AVERAGE(Table25[[#This Row],[FCI_SNAP]:[FCI_FullTimeEmployment]])</f>
        <v>1</v>
      </c>
      <c r="S21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1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Row],[IQ2_Average]])*(3*0.02)/12,IF(D259&lt;=1.5,"NA")))</f>
        <v>0</v>
      </c>
      <c r="U21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62.253887532698002</v>
      </c>
    </row>
    <row r="211" spans="1:21" x14ac:dyDescent="0.25">
      <c r="A211" t="str">
        <f>Table1422[[#This Row],[Community]]</f>
        <v xml:space="preserve">Napakiak </v>
      </c>
      <c r="C211" s="126">
        <f>Table1422[[#This Row],[IQ1_Average]]</f>
        <v>14925</v>
      </c>
      <c r="D211" s="126">
        <f>Table1422[[#This Row],[IQ2_Average]]</f>
        <v>25013.25</v>
      </c>
      <c r="E211" s="126">
        <f>Table1422[[#This Row],[IQ3_Average]]</f>
        <v>36650</v>
      </c>
      <c r="F211" s="128">
        <f>Table1422[[#This Row],[SNAP_Average]]</f>
        <v>0.57250000000000001</v>
      </c>
      <c r="G211" s="127">
        <f>Table1422[[#This Row],[Poverty_Average]]</f>
        <v>0.43049999999999999</v>
      </c>
      <c r="H211" s="127">
        <f>Table1422[[#This Row],[Full Time Employment_Average]]</f>
        <v>0.2445</v>
      </c>
      <c r="I211">
        <f>'Update Information Here'!AL211</f>
        <v>0</v>
      </c>
      <c r="J211">
        <f t="shared" si="3"/>
        <v>0</v>
      </c>
      <c r="K211" s="131">
        <f>Table25[[#This Row],[Annual Fees]]/Table25[[#This Row],[IQ1_Average]]</f>
        <v>0</v>
      </c>
      <c r="L211" s="131">
        <f>Table25[[#This Row],[Annual Fees]]/Table25[[#This Row],[IQ2_Average]]</f>
        <v>0</v>
      </c>
      <c r="M211" s="131">
        <f>Table25[[#This Row],[Annual Fees]]/Table25[[#This Row],[IQ3_Average]]</f>
        <v>0</v>
      </c>
      <c r="N211" s="133">
        <f>AVERAGE(Table25[[#This Row],[RI_IQ1]:[RI_IQ3]])</f>
        <v>0</v>
      </c>
      <c r="O211">
        <f>IF(Table25[[#This Row],[SNAP_Average]]&gt;20%,1, IF(Table25[[#This Row],[SNAP_Average]]&lt;11%, 3, 2))</f>
        <v>1</v>
      </c>
      <c r="P211">
        <f>IF(Table25[[#This Row],[Poverty_Average]]&gt;20%,1, IF(Table25[[#This Row],[Poverty_Average]]&lt;10%, 3, 2))</f>
        <v>1</v>
      </c>
      <c r="Q211">
        <f>IF(Table25[[#This Row],[Full Time Employment_Average]]&lt;30%,1, IF(Table25[[#This Row],[Full Time Employment_Average]]&gt;50%, 3, 2))</f>
        <v>1</v>
      </c>
      <c r="R211" s="135">
        <f>AVERAGE(Table25[[#This Row],[FCI_SNAP]:[FCI_FullTimeEmployment]])</f>
        <v>1</v>
      </c>
      <c r="S21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11"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Row],[IQ2_Average]])*(3*0.02)/12,IF(D260&lt;=1.5,"NA")))</f>
        <v>0</v>
      </c>
      <c r="U21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37.239616169540547</v>
      </c>
    </row>
    <row r="212" spans="1:21" x14ac:dyDescent="0.25">
      <c r="A212" t="str">
        <f>Table1422[[#This Row],[Community]]</f>
        <v xml:space="preserve">Napaskiak </v>
      </c>
      <c r="C212" s="126">
        <f>Table1422[[#This Row],[IQ1_Average]]</f>
        <v>14550.75</v>
      </c>
      <c r="D212" s="126">
        <f>Table1422[[#This Row],[IQ2_Average]]</f>
        <v>25420.5</v>
      </c>
      <c r="E212" s="126">
        <f>Table1422[[#This Row],[IQ3_Average]]</f>
        <v>40083.25</v>
      </c>
      <c r="F212" s="128">
        <f>Table1422[[#This Row],[SNAP_Average]]</f>
        <v>0.53350000000000009</v>
      </c>
      <c r="G212" s="127">
        <f>Table1422[[#This Row],[Poverty_Average]]</f>
        <v>0.37250000000000005</v>
      </c>
      <c r="H212" s="127">
        <f>Table1422[[#This Row],[Full Time Employment_Average]]</f>
        <v>0.16149999999999998</v>
      </c>
      <c r="I212">
        <f>'Update Information Here'!AL212</f>
        <v>0</v>
      </c>
      <c r="J212">
        <f t="shared" si="3"/>
        <v>0</v>
      </c>
      <c r="K212" s="131">
        <f>Table25[[#This Row],[Annual Fees]]/Table25[[#This Row],[IQ1_Average]]</f>
        <v>0</v>
      </c>
      <c r="L212" s="131">
        <f>Table25[[#This Row],[Annual Fees]]/Table25[[#This Row],[IQ2_Average]]</f>
        <v>0</v>
      </c>
      <c r="M212" s="131">
        <f>Table25[[#This Row],[Annual Fees]]/Table25[[#This Row],[IQ3_Average]]</f>
        <v>0</v>
      </c>
      <c r="N212" s="133">
        <f>AVERAGE(Table25[[#This Row],[RI_IQ1]:[RI_IQ3]])</f>
        <v>0</v>
      </c>
      <c r="O212">
        <f>IF(Table25[[#This Row],[SNAP_Average]]&gt;20%,1, IF(Table25[[#This Row],[SNAP_Average]]&lt;11%, 3, 2))</f>
        <v>1</v>
      </c>
      <c r="P212">
        <f>IF(Table25[[#This Row],[Poverty_Average]]&gt;20%,1, IF(Table25[[#This Row],[Poverty_Average]]&lt;10%, 3, 2))</f>
        <v>1</v>
      </c>
      <c r="Q212">
        <f>IF(Table25[[#This Row],[Full Time Employment_Average]]&lt;30%,1, IF(Table25[[#This Row],[Full Time Employment_Average]]&gt;50%, 3, 2))</f>
        <v>1</v>
      </c>
      <c r="R212" s="135">
        <f>AVERAGE(Table25[[#This Row],[FCI_SNAP]:[FCI_FullTimeEmployment]])</f>
        <v>1</v>
      </c>
      <c r="S21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12"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Row],[IQ2_Average]])*(3*0.02)/12,IF(D261&lt;=1.5,"NA")))</f>
        <v>0</v>
      </c>
      <c r="U21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37.590766873856161</v>
      </c>
    </row>
    <row r="213" spans="1:21" x14ac:dyDescent="0.25">
      <c r="A213" t="str">
        <f>Table1422[[#This Row],[Community]]</f>
        <v xml:space="preserve">Naukati Bay  </v>
      </c>
      <c r="C213" s="126">
        <f>Table1422[[#This Row],[IQ1_Average]]</f>
        <v>9377.3333333333339</v>
      </c>
      <c r="D213" s="126">
        <f>Table1422[[#This Row],[IQ2_Average]]</f>
        <v>16718</v>
      </c>
      <c r="E213" s="126">
        <f>Table1422[[#This Row],[IQ3_Average]]</f>
        <v>47000</v>
      </c>
      <c r="F213" s="128">
        <f>Table1422[[#This Row],[SNAP_Average]]</f>
        <v>0.24075000000000002</v>
      </c>
      <c r="G213" s="127">
        <f>Table1422[[#This Row],[Poverty_Average]]</f>
        <v>0.40200000000000002</v>
      </c>
      <c r="H213" s="127">
        <f>Table1422[[#This Row],[Full Time Employment_Average]]</f>
        <v>0.28525</v>
      </c>
      <c r="I213">
        <f>'Update Information Here'!AL213</f>
        <v>0</v>
      </c>
      <c r="J213">
        <f t="shared" si="3"/>
        <v>0</v>
      </c>
      <c r="K213" s="131">
        <f>Table25[[#This Row],[Annual Fees]]/Table25[[#This Row],[IQ1_Average]]</f>
        <v>0</v>
      </c>
      <c r="L213" s="131">
        <f>Table25[[#This Row],[Annual Fees]]/Table25[[#This Row],[IQ2_Average]]</f>
        <v>0</v>
      </c>
      <c r="M213" s="131">
        <f>Table25[[#This Row],[Annual Fees]]/Table25[[#This Row],[IQ3_Average]]</f>
        <v>0</v>
      </c>
      <c r="N213" s="133">
        <f>AVERAGE(Table25[[#This Row],[RI_IQ1]:[RI_IQ3]])</f>
        <v>0</v>
      </c>
      <c r="O213">
        <f>IF(Table25[[#This Row],[SNAP_Average]]&gt;20%,1, IF(Table25[[#This Row],[SNAP_Average]]&lt;11%, 3, 2))</f>
        <v>1</v>
      </c>
      <c r="P213">
        <f>IF(Table25[[#This Row],[Poverty_Average]]&gt;20%,1, IF(Table25[[#This Row],[Poverty_Average]]&lt;10%, 3, 2))</f>
        <v>1</v>
      </c>
      <c r="Q213">
        <f>IF(Table25[[#This Row],[Full Time Employment_Average]]&lt;30%,1, IF(Table25[[#This Row],[Full Time Employment_Average]]&gt;50%, 3, 2))</f>
        <v>1</v>
      </c>
      <c r="R213" s="135">
        <f>AVERAGE(Table25[[#This Row],[FCI_SNAP]:[FCI_FullTimeEmployment]])</f>
        <v>1</v>
      </c>
      <c r="S21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1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Row],[IQ2_Average]])*(3*0.02)/12,IF(D262&lt;=1.5,"NA")))</f>
        <v>0</v>
      </c>
      <c r="U21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26.633642611002614</v>
      </c>
    </row>
    <row r="214" spans="1:21" x14ac:dyDescent="0.25">
      <c r="A214" t="str">
        <f>Table1422[[#This Row],[Community]]</f>
        <v xml:space="preserve">Nelchina  </v>
      </c>
      <c r="C214" s="126">
        <f>Table1422[[#This Row],[IQ1_Average]]</f>
        <v>30099</v>
      </c>
      <c r="D214" s="126">
        <f>Table1422[[#This Row],[IQ2_Average]]</f>
        <v>39623</v>
      </c>
      <c r="E214" s="126">
        <f>Table1422[[#This Row],[IQ3_Average]]</f>
        <v>47714.5</v>
      </c>
      <c r="F214" s="128">
        <f>Table1422[[#This Row],[SNAP_Average]]</f>
        <v>3.925E-2</v>
      </c>
      <c r="G214" s="127">
        <f>Table1422[[#This Row],[Poverty_Average]]</f>
        <v>0.318</v>
      </c>
      <c r="H214" s="127">
        <f>Table1422[[#This Row],[Full Time Employment_Average]]</f>
        <v>0.36100000000000004</v>
      </c>
      <c r="I214">
        <f>'Update Information Here'!AL214</f>
        <v>0</v>
      </c>
      <c r="J214">
        <f t="shared" si="3"/>
        <v>0</v>
      </c>
      <c r="K214" s="131">
        <f>Table25[[#This Row],[Annual Fees]]/Table25[[#This Row],[IQ1_Average]]</f>
        <v>0</v>
      </c>
      <c r="L214" s="131">
        <f>Table25[[#This Row],[Annual Fees]]/Table25[[#This Row],[IQ2_Average]]</f>
        <v>0</v>
      </c>
      <c r="M214" s="131">
        <f>Table25[[#This Row],[Annual Fees]]/Table25[[#This Row],[IQ3_Average]]</f>
        <v>0</v>
      </c>
      <c r="N214" s="133">
        <f>AVERAGE(Table25[[#This Row],[RI_IQ1]:[RI_IQ3]])</f>
        <v>0</v>
      </c>
      <c r="O214">
        <f>IF(Table25[[#This Row],[SNAP_Average]]&gt;20%,1, IF(Table25[[#This Row],[SNAP_Average]]&lt;11%, 3, 2))</f>
        <v>3</v>
      </c>
      <c r="P214">
        <f>IF(Table25[[#This Row],[Poverty_Average]]&gt;20%,1, IF(Table25[[#This Row],[Poverty_Average]]&lt;10%, 3, 2))</f>
        <v>1</v>
      </c>
      <c r="Q214">
        <f>IF(Table25[[#This Row],[Full Time Employment_Average]]&lt;30%,1, IF(Table25[[#This Row],[Full Time Employment_Average]]&gt;50%, 3, 2))</f>
        <v>2</v>
      </c>
      <c r="R214" s="135">
        <f>AVERAGE(Table25[[#This Row],[FCI_SNAP]:[FCI_FullTimeEmployment]])</f>
        <v>2</v>
      </c>
      <c r="S21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1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Row],[IQ2_Average]])*(3*0.02)/12,IF(D263&lt;=1.5,"NA")))</f>
        <v>62.956789482847512</v>
      </c>
      <c r="U21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157.39197370711881</v>
      </c>
    </row>
    <row r="215" spans="1:21" x14ac:dyDescent="0.25">
      <c r="A215" t="str">
        <f>Table1422[[#This Row],[Community]]</f>
        <v xml:space="preserve">Nelson Lagoon  </v>
      </c>
      <c r="C215" s="126">
        <f>Table1422[[#This Row],[IQ1_Average]]</f>
        <v>30387</v>
      </c>
      <c r="D215" s="126">
        <f>Table1422[[#This Row],[IQ2_Average]]</f>
        <v>57515.666666666664</v>
      </c>
      <c r="E215" s="126">
        <f>Table1422[[#This Row],[IQ3_Average]]</f>
        <v>72580.25</v>
      </c>
      <c r="F215" s="128">
        <f>Table1422[[#This Row],[SNAP_Average]]</f>
        <v>0.11175</v>
      </c>
      <c r="G215" s="127">
        <f>Table1422[[#This Row],[Poverty_Average]]</f>
        <v>9.6250000000000002E-2</v>
      </c>
      <c r="H215" s="127">
        <f>Table1422[[#This Row],[Full Time Employment_Average]]</f>
        <v>0.47575000000000001</v>
      </c>
      <c r="I215">
        <f>'Update Information Here'!AL215</f>
        <v>0</v>
      </c>
      <c r="J215">
        <f t="shared" si="3"/>
        <v>0</v>
      </c>
      <c r="K215" s="131">
        <f>Table25[[#This Row],[Annual Fees]]/Table25[[#This Row],[IQ1_Average]]</f>
        <v>0</v>
      </c>
      <c r="L215" s="131">
        <f>Table25[[#This Row],[Annual Fees]]/Table25[[#This Row],[IQ2_Average]]</f>
        <v>0</v>
      </c>
      <c r="M215" s="131">
        <f>Table25[[#This Row],[Annual Fees]]/Table25[[#This Row],[IQ3_Average]]</f>
        <v>0</v>
      </c>
      <c r="N215" s="133">
        <f>AVERAGE(Table25[[#This Row],[RI_IQ1]:[RI_IQ3]])</f>
        <v>0</v>
      </c>
      <c r="O215">
        <f>IF(Table25[[#This Row],[SNAP_Average]]&gt;20%,1, IF(Table25[[#This Row],[SNAP_Average]]&lt;11%, 3, 2))</f>
        <v>2</v>
      </c>
      <c r="P215">
        <f>IF(Table25[[#This Row],[Poverty_Average]]&gt;20%,1, IF(Table25[[#This Row],[Poverty_Average]]&lt;10%, 3, 2))</f>
        <v>3</v>
      </c>
      <c r="Q215">
        <f>IF(Table25[[#This Row],[Full Time Employment_Average]]&lt;30%,1, IF(Table25[[#This Row],[Full Time Employment_Average]]&gt;50%, 3, 2))</f>
        <v>2</v>
      </c>
      <c r="R215" s="135">
        <f>AVERAGE(Table25[[#This Row],[FCI_SNAP]:[FCI_FullTimeEmployment]])</f>
        <v>2.3333333333333335</v>
      </c>
      <c r="S21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1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Row],[IQ2_Average]])*(3*0.02)/12,IF(D264&lt;=1.5,"NA")))</f>
        <v>78.035710543681759</v>
      </c>
      <c r="U21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195.08927635920443</v>
      </c>
    </row>
    <row r="216" spans="1:21" x14ac:dyDescent="0.25">
      <c r="A216" t="str">
        <f>Table1422[[#This Row],[Community]]</f>
        <v xml:space="preserve">Nenana </v>
      </c>
      <c r="C216" s="126">
        <f>Table1422[[#This Row],[IQ1_Average]]</f>
        <v>20221</v>
      </c>
      <c r="D216" s="126">
        <f>Table1422[[#This Row],[IQ2_Average]]</f>
        <v>40520.75</v>
      </c>
      <c r="E216" s="126">
        <f>Table1422[[#This Row],[IQ3_Average]]</f>
        <v>65824.25</v>
      </c>
      <c r="F216" s="128">
        <f>Table1422[[#This Row],[SNAP_Average]]</f>
        <v>0.21925</v>
      </c>
      <c r="G216" s="127">
        <f>Table1422[[#This Row],[Poverty_Average]]</f>
        <v>0.11275</v>
      </c>
      <c r="H216" s="127">
        <f>Table1422[[#This Row],[Full Time Employment_Average]]</f>
        <v>0.49525000000000002</v>
      </c>
      <c r="I216">
        <f>'Update Information Here'!AL216</f>
        <v>0</v>
      </c>
      <c r="J216">
        <f t="shared" si="3"/>
        <v>0</v>
      </c>
      <c r="K216" s="131">
        <f>Table25[[#This Row],[Annual Fees]]/Table25[[#This Row],[IQ1_Average]]</f>
        <v>0</v>
      </c>
      <c r="L216" s="131">
        <f>Table25[[#This Row],[Annual Fees]]/Table25[[#This Row],[IQ2_Average]]</f>
        <v>0</v>
      </c>
      <c r="M216" s="131">
        <f>Table25[[#This Row],[Annual Fees]]/Table25[[#This Row],[IQ3_Average]]</f>
        <v>0</v>
      </c>
      <c r="N216" s="133">
        <f>AVERAGE(Table25[[#This Row],[RI_IQ1]:[RI_IQ3]])</f>
        <v>0</v>
      </c>
      <c r="O216">
        <f>IF(Table25[[#This Row],[SNAP_Average]]&gt;20%,1, IF(Table25[[#This Row],[SNAP_Average]]&lt;11%, 3, 2))</f>
        <v>1</v>
      </c>
      <c r="P216">
        <f>IF(Table25[[#This Row],[Poverty_Average]]&gt;20%,1, IF(Table25[[#This Row],[Poverty_Average]]&lt;10%, 3, 2))</f>
        <v>2</v>
      </c>
      <c r="Q216">
        <f>IF(Table25[[#This Row],[Full Time Employment_Average]]&lt;30%,1, IF(Table25[[#This Row],[Full Time Employment_Average]]&gt;50%, 3, 2))</f>
        <v>2</v>
      </c>
      <c r="R216" s="135">
        <f>AVERAGE(Table25[[#This Row],[FCI_SNAP]:[FCI_FullTimeEmployment]])</f>
        <v>1.6666666666666667</v>
      </c>
      <c r="S21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1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Row],[IQ2_Average]])*(3*0.02)/12,IF(D265&lt;=1.5,"NA")))</f>
        <v>55.975858425069333</v>
      </c>
      <c r="U21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139.93964606267335</v>
      </c>
    </row>
    <row r="217" spans="1:21" x14ac:dyDescent="0.25">
      <c r="A217" t="str">
        <f>Table1422[[#This Row],[Community]]</f>
        <v xml:space="preserve">New Stuyahok </v>
      </c>
      <c r="C217" s="126">
        <f>Table1422[[#This Row],[IQ1_Average]]</f>
        <v>20444.25</v>
      </c>
      <c r="D217" s="126">
        <f>Table1422[[#This Row],[IQ2_Average]]</f>
        <v>32340.75</v>
      </c>
      <c r="E217" s="126">
        <f>Table1422[[#This Row],[IQ3_Average]]</f>
        <v>52607.25</v>
      </c>
      <c r="F217" s="128">
        <f>Table1422[[#This Row],[SNAP_Average]]</f>
        <v>0.48925000000000002</v>
      </c>
      <c r="G217" s="127">
        <f>Table1422[[#This Row],[Poverty_Average]]</f>
        <v>0.25050000000000006</v>
      </c>
      <c r="H217" s="127">
        <f>Table1422[[#This Row],[Full Time Employment_Average]]</f>
        <v>0.14874999999999999</v>
      </c>
      <c r="I217">
        <f>'Update Information Here'!AL217</f>
        <v>93.75</v>
      </c>
      <c r="J217">
        <f t="shared" si="3"/>
        <v>1125</v>
      </c>
      <c r="K217" s="131">
        <f>Table25[[#This Row],[Annual Fees]]/Table25[[#This Row],[IQ1_Average]]</f>
        <v>5.5027697274294726E-2</v>
      </c>
      <c r="L217" s="131">
        <f>Table25[[#This Row],[Annual Fees]]/Table25[[#This Row],[IQ2_Average]]</f>
        <v>3.4785835207903341E-2</v>
      </c>
      <c r="M217" s="131">
        <f>Table25[[#This Row],[Annual Fees]]/Table25[[#This Row],[IQ3_Average]]</f>
        <v>2.1384885163166674E-2</v>
      </c>
      <c r="N217" s="133">
        <f>AVERAGE(Table25[[#This Row],[RI_IQ1]:[RI_IQ3]])</f>
        <v>3.7066139215121578E-2</v>
      </c>
      <c r="O217">
        <f>IF(Table25[[#This Row],[SNAP_Average]]&gt;20%,1, IF(Table25[[#This Row],[SNAP_Average]]&lt;11%, 3, 2))</f>
        <v>1</v>
      </c>
      <c r="P217">
        <f>IF(Table25[[#This Row],[Poverty_Average]]&gt;20%,1, IF(Table25[[#This Row],[Poverty_Average]]&lt;10%, 3, 2))</f>
        <v>1</v>
      </c>
      <c r="Q217">
        <f>IF(Table25[[#This Row],[Full Time Employment_Average]]&lt;30%,1, IF(Table25[[#This Row],[Full Time Employment_Average]]&gt;50%, 3, 2))</f>
        <v>1</v>
      </c>
      <c r="R217" s="135">
        <f>AVERAGE(Table25[[#This Row],[FCI_SNAP]:[FCI_FullTimeEmployment]])</f>
        <v>1</v>
      </c>
      <c r="S21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17"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Row],[IQ2_Average]])*(3*0.02)/12,IF(D266&lt;=1.5,"NA")))</f>
        <v>0</v>
      </c>
      <c r="U21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50.585252192520528</v>
      </c>
    </row>
    <row r="218" spans="1:21" x14ac:dyDescent="0.25">
      <c r="A218" t="str">
        <f>Table1422[[#This Row],[Community]]</f>
        <v xml:space="preserve">Newhalen </v>
      </c>
      <c r="C218" s="126">
        <f>Table1422[[#This Row],[IQ1_Average]]</f>
        <v>19854.25</v>
      </c>
      <c r="D218" s="126">
        <f>Table1422[[#This Row],[IQ2_Average]]</f>
        <v>32948</v>
      </c>
      <c r="E218" s="126">
        <f>Table1422[[#This Row],[IQ3_Average]]</f>
        <v>48145.75</v>
      </c>
      <c r="F218" s="128">
        <f>Table1422[[#This Row],[SNAP_Average]]</f>
        <v>0.45849999999999996</v>
      </c>
      <c r="G218" s="127">
        <f>Table1422[[#This Row],[Poverty_Average]]</f>
        <v>0.23050000000000001</v>
      </c>
      <c r="H218" s="127">
        <f>Table1422[[#This Row],[Full Time Employment_Average]]</f>
        <v>0.26549999999999996</v>
      </c>
      <c r="I218">
        <f>'Update Information Here'!AL218</f>
        <v>175</v>
      </c>
      <c r="J218">
        <f t="shared" si="3"/>
        <v>2100</v>
      </c>
      <c r="K218" s="131">
        <f>Table25[[#This Row],[Annual Fees]]/Table25[[#This Row],[IQ1_Average]]</f>
        <v>0.1057708047395394</v>
      </c>
      <c r="L218" s="131">
        <f>Table25[[#This Row],[Annual Fees]]/Table25[[#This Row],[IQ2_Average]]</f>
        <v>6.3736797377686047E-2</v>
      </c>
      <c r="M218" s="131">
        <f>Table25[[#This Row],[Annual Fees]]/Table25[[#This Row],[IQ3_Average]]</f>
        <v>4.3617557105248124E-2</v>
      </c>
      <c r="N218" s="133">
        <f>AVERAGE(Table25[[#This Row],[RI_IQ1]:[RI_IQ3]])</f>
        <v>7.1041719740824516E-2</v>
      </c>
      <c r="O218">
        <f>IF(Table25[[#This Row],[SNAP_Average]]&gt;20%,1, IF(Table25[[#This Row],[SNAP_Average]]&lt;11%, 3, 2))</f>
        <v>1</v>
      </c>
      <c r="P218">
        <f>IF(Table25[[#This Row],[Poverty_Average]]&gt;20%,1, IF(Table25[[#This Row],[Poverty_Average]]&lt;10%, 3, 2))</f>
        <v>1</v>
      </c>
      <c r="Q218">
        <f>IF(Table25[[#This Row],[Full Time Employment_Average]]&lt;30%,1, IF(Table25[[#This Row],[Full Time Employment_Average]]&gt;50%, 3, 2))</f>
        <v>1</v>
      </c>
      <c r="R218" s="135">
        <f>AVERAGE(Table25[[#This Row],[FCI_SNAP]:[FCI_FullTimeEmployment]])</f>
        <v>1</v>
      </c>
      <c r="S21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18"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Row],[IQ2_Average]])*(3*0.02)/12,IF(D267&lt;=1.5,"NA")))</f>
        <v>0</v>
      </c>
      <c r="U21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49.266825363585696</v>
      </c>
    </row>
    <row r="219" spans="1:21" x14ac:dyDescent="0.25">
      <c r="A219" t="str">
        <f>Table1422[[#This Row],[Community]]</f>
        <v xml:space="preserve">Newtok  </v>
      </c>
      <c r="B219" t="s">
        <v>497</v>
      </c>
      <c r="C219" s="126">
        <f>Table1422[[#This Row],[IQ1_Average]]</f>
        <v>15906.25</v>
      </c>
      <c r="D219" s="126">
        <f>Table1422[[#This Row],[IQ2_Average]]</f>
        <v>29604</v>
      </c>
      <c r="E219" s="126">
        <f>Table1422[[#This Row],[IQ3_Average]]</f>
        <v>50613.75</v>
      </c>
      <c r="F219" s="128">
        <f>Table1422[[#This Row],[SNAP_Average]]</f>
        <v>0.5202500000000001</v>
      </c>
      <c r="G219" s="127">
        <f>Table1422[[#This Row],[Poverty_Average]]</f>
        <v>0.36249999999999993</v>
      </c>
      <c r="H219" s="127">
        <f>Table1422[[#This Row],[Full Time Employment_Average]]</f>
        <v>0.14074999999999999</v>
      </c>
      <c r="I219">
        <f>'Update Information Here'!AL219</f>
        <v>0</v>
      </c>
      <c r="J219">
        <f t="shared" si="3"/>
        <v>0</v>
      </c>
      <c r="K219" s="131">
        <f>Table25[[#This Row],[Annual Fees]]/Table25[[#This Row],[IQ1_Average]]</f>
        <v>0</v>
      </c>
      <c r="L219" s="131">
        <f>Table25[[#This Row],[Annual Fees]]/Table25[[#This Row],[IQ2_Average]]</f>
        <v>0</v>
      </c>
      <c r="M219" s="131">
        <f>Table25[[#This Row],[Annual Fees]]/Table25[[#This Row],[IQ3_Average]]</f>
        <v>0</v>
      </c>
      <c r="N219" s="133">
        <f>AVERAGE(Table25[[#This Row],[RI_IQ1]:[RI_IQ3]])</f>
        <v>0</v>
      </c>
      <c r="O219">
        <f>IF(Table25[[#This Row],[SNAP_Average]]&gt;20%,1, IF(Table25[[#This Row],[SNAP_Average]]&lt;11%, 3, 2))</f>
        <v>1</v>
      </c>
      <c r="P219">
        <f>IF(Table25[[#This Row],[Poverty_Average]]&gt;20%,1, IF(Table25[[#This Row],[Poverty_Average]]&lt;10%, 3, 2))</f>
        <v>1</v>
      </c>
      <c r="Q219">
        <f>IF(Table25[[#This Row],[Full Time Employment_Average]]&lt;30%,1, IF(Table25[[#This Row],[Full Time Employment_Average]]&gt;50%, 3, 2))</f>
        <v>1</v>
      </c>
      <c r="R219" s="135">
        <f>AVERAGE(Table25[[#This Row],[FCI_SNAP]:[FCI_FullTimeEmployment]])</f>
        <v>1</v>
      </c>
      <c r="S21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1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Row],[IQ2_Average]])*(3*0.02)/12,IF(D268&lt;=1.5,"NA")))</f>
        <v>0</v>
      </c>
      <c r="U21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42.953457266867957</v>
      </c>
    </row>
    <row r="220" spans="1:21" x14ac:dyDescent="0.25">
      <c r="A220" t="str">
        <f>Table1422[[#This Row],[Community]]</f>
        <v xml:space="preserve">Nightmute </v>
      </c>
      <c r="C220" s="126">
        <f>Table1422[[#This Row],[IQ1_Average]]</f>
        <v>17718.75</v>
      </c>
      <c r="D220" s="126">
        <f>Table1422[[#This Row],[IQ2_Average]]</f>
        <v>34770.75</v>
      </c>
      <c r="E220" s="126">
        <f>Table1422[[#This Row],[IQ3_Average]]</f>
        <v>51656.25</v>
      </c>
      <c r="F220" s="128">
        <f>Table1422[[#This Row],[SNAP_Average]]</f>
        <v>0.442</v>
      </c>
      <c r="G220" s="127">
        <f>Table1422[[#This Row],[Poverty_Average]]</f>
        <v>0.33274999999999999</v>
      </c>
      <c r="H220" s="127">
        <f>Table1422[[#This Row],[Full Time Employment_Average]]</f>
        <v>0.26050000000000001</v>
      </c>
      <c r="I220">
        <f>'Update Information Here'!AL220</f>
        <v>0</v>
      </c>
      <c r="J220">
        <f t="shared" si="3"/>
        <v>0</v>
      </c>
      <c r="K220" s="131">
        <f>Table25[[#This Row],[Annual Fees]]/Table25[[#This Row],[IQ1_Average]]</f>
        <v>0</v>
      </c>
      <c r="L220" s="131">
        <f>Table25[[#This Row],[Annual Fees]]/Table25[[#This Row],[IQ2_Average]]</f>
        <v>0</v>
      </c>
      <c r="M220" s="131">
        <f>Table25[[#This Row],[Annual Fees]]/Table25[[#This Row],[IQ3_Average]]</f>
        <v>0</v>
      </c>
      <c r="N220" s="133">
        <f>AVERAGE(Table25[[#This Row],[RI_IQ1]:[RI_IQ3]])</f>
        <v>0</v>
      </c>
      <c r="O220">
        <f>IF(Table25[[#This Row],[SNAP_Average]]&gt;20%,1, IF(Table25[[#This Row],[SNAP_Average]]&lt;11%, 3, 2))</f>
        <v>1</v>
      </c>
      <c r="P220">
        <f>IF(Table25[[#This Row],[Poverty_Average]]&gt;20%,1, IF(Table25[[#This Row],[Poverty_Average]]&lt;10%, 3, 2))</f>
        <v>1</v>
      </c>
      <c r="Q220">
        <f>IF(Table25[[#This Row],[Full Time Employment_Average]]&lt;30%,1, IF(Table25[[#This Row],[Full Time Employment_Average]]&gt;50%, 3, 2))</f>
        <v>1</v>
      </c>
      <c r="R220" s="135">
        <f>AVERAGE(Table25[[#This Row],[FCI_SNAP]:[FCI_FullTimeEmployment]])</f>
        <v>1</v>
      </c>
      <c r="S22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2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Row],[IQ2_Average]])*(3*0.02)/12,IF(D269&lt;=1.5,"NA")))</f>
        <v>0</v>
      </c>
      <c r="U22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47.821292176079346</v>
      </c>
    </row>
    <row r="221" spans="1:21" x14ac:dyDescent="0.25">
      <c r="A221" t="str">
        <f>Table1422[[#This Row],[Community]]</f>
        <v xml:space="preserve">Nikiski  </v>
      </c>
      <c r="C221" s="126">
        <f>Table1422[[#This Row],[IQ1_Average]]</f>
        <v>25401.75</v>
      </c>
      <c r="D221" s="126">
        <f>Table1422[[#This Row],[IQ2_Average]]</f>
        <v>45798.25</v>
      </c>
      <c r="E221" s="126">
        <f>Table1422[[#This Row],[IQ3_Average]]</f>
        <v>71093.75</v>
      </c>
      <c r="F221" s="128">
        <f>Table1422[[#This Row],[SNAP_Average]]</f>
        <v>0.19499999999999998</v>
      </c>
      <c r="G221" s="127">
        <f>Table1422[[#This Row],[Poverty_Average]]</f>
        <v>0.16900000000000001</v>
      </c>
      <c r="H221" s="127">
        <f>Table1422[[#This Row],[Full Time Employment_Average]]</f>
        <v>0.40875</v>
      </c>
      <c r="I221">
        <f>'Update Information Here'!AL221</f>
        <v>0</v>
      </c>
      <c r="J221">
        <f t="shared" si="3"/>
        <v>0</v>
      </c>
      <c r="K221" s="131">
        <f>Table25[[#This Row],[Annual Fees]]/Table25[[#This Row],[IQ1_Average]]</f>
        <v>0</v>
      </c>
      <c r="L221" s="131">
        <f>Table25[[#This Row],[Annual Fees]]/Table25[[#This Row],[IQ2_Average]]</f>
        <v>0</v>
      </c>
      <c r="M221" s="131">
        <f>Table25[[#This Row],[Annual Fees]]/Table25[[#This Row],[IQ3_Average]]</f>
        <v>0</v>
      </c>
      <c r="N221" s="133">
        <f>AVERAGE(Table25[[#This Row],[RI_IQ1]:[RI_IQ3]])</f>
        <v>0</v>
      </c>
      <c r="O221">
        <f>IF(Table25[[#This Row],[SNAP_Average]]&gt;20%,1, IF(Table25[[#This Row],[SNAP_Average]]&lt;11%, 3, 2))</f>
        <v>2</v>
      </c>
      <c r="P221">
        <f>IF(Table25[[#This Row],[Poverty_Average]]&gt;20%,1, IF(Table25[[#This Row],[Poverty_Average]]&lt;10%, 3, 2))</f>
        <v>2</v>
      </c>
      <c r="Q221">
        <f>IF(Table25[[#This Row],[Full Time Employment_Average]]&lt;30%,1, IF(Table25[[#This Row],[Full Time Employment_Average]]&gt;50%, 3, 2))</f>
        <v>2</v>
      </c>
      <c r="R221" s="135">
        <f>AVERAGE(Table25[[#This Row],[FCI_SNAP]:[FCI_FullTimeEmployment]])</f>
        <v>2</v>
      </c>
      <c r="S22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2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Row],[IQ2_Average]])*(3*0.02)/12,IF(D270&lt;=1.5,"NA")))</f>
        <v>66.42911974317532</v>
      </c>
      <c r="U22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166.07279935793835</v>
      </c>
    </row>
    <row r="222" spans="1:21" x14ac:dyDescent="0.25">
      <c r="A222" t="str">
        <f>Table1422[[#This Row],[Community]]</f>
        <v xml:space="preserve">Nikolaevsk  </v>
      </c>
      <c r="C222" s="126">
        <f>Table1422[[#This Row],[IQ1_Average]]</f>
        <v>16406</v>
      </c>
      <c r="D222" s="126">
        <f>Table1422[[#This Row],[IQ2_Average]]</f>
        <v>30574.666666666668</v>
      </c>
      <c r="E222" s="126">
        <f>Table1422[[#This Row],[IQ3_Average]]</f>
        <v>51569.333333333336</v>
      </c>
      <c r="F222" s="128">
        <f>Table1422[[#This Row],[SNAP_Average]]</f>
        <v>0.16525000000000001</v>
      </c>
      <c r="G222" s="127">
        <f>Table1422[[#This Row],[Poverty_Average]]</f>
        <v>0.24025000000000002</v>
      </c>
      <c r="H222" s="127">
        <f>Table1422[[#This Row],[Full Time Employment_Average]]</f>
        <v>0.48149999999999998</v>
      </c>
      <c r="I222">
        <f>'Update Information Here'!AL222</f>
        <v>80</v>
      </c>
      <c r="J222">
        <f t="shared" si="3"/>
        <v>960</v>
      </c>
      <c r="K222" s="131">
        <f>Table25[[#This Row],[Annual Fees]]/Table25[[#This Row],[IQ1_Average]]</f>
        <v>5.8515177374131415E-2</v>
      </c>
      <c r="L222" s="131">
        <f>Table25[[#This Row],[Annual Fees]]/Table25[[#This Row],[IQ2_Average]]</f>
        <v>3.1398543456456325E-2</v>
      </c>
      <c r="M222" s="131">
        <f>Table25[[#This Row],[Annual Fees]]/Table25[[#This Row],[IQ3_Average]]</f>
        <v>1.861571476588153E-2</v>
      </c>
      <c r="N222" s="133">
        <f>AVERAGE(Table25[[#This Row],[RI_IQ1]:[RI_IQ3]])</f>
        <v>3.6176478532156421E-2</v>
      </c>
      <c r="O222">
        <f>IF(Table25[[#This Row],[SNAP_Average]]&gt;20%,1, IF(Table25[[#This Row],[SNAP_Average]]&lt;11%, 3, 2))</f>
        <v>2</v>
      </c>
      <c r="P222">
        <f>IF(Table25[[#This Row],[Poverty_Average]]&gt;20%,1, IF(Table25[[#This Row],[Poverty_Average]]&lt;10%, 3, 2))</f>
        <v>1</v>
      </c>
      <c r="Q222">
        <f>IF(Table25[[#This Row],[Full Time Employment_Average]]&lt;30%,1, IF(Table25[[#This Row],[Full Time Employment_Average]]&gt;50%, 3, 2))</f>
        <v>2</v>
      </c>
      <c r="R222" s="135">
        <f>AVERAGE(Table25[[#This Row],[FCI_SNAP]:[FCI_FullTimeEmployment]])</f>
        <v>1.6666666666666667</v>
      </c>
      <c r="S22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2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Row],[IQ2_Average]])*(3*0.02)/12,IF(D271&lt;=1.5,"NA")))</f>
        <v>44.227632564562562</v>
      </c>
      <c r="U22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110.56908141140643</v>
      </c>
    </row>
    <row r="223" spans="1:21" x14ac:dyDescent="0.25">
      <c r="A223" t="str">
        <f>Table1422[[#This Row],[Community]]</f>
        <v xml:space="preserve">Nikolai </v>
      </c>
      <c r="C223" s="126">
        <f>Table1422[[#This Row],[IQ1_Average]]</f>
        <v>15541.666666666666</v>
      </c>
      <c r="D223" s="126">
        <f>Table1422[[#This Row],[IQ2_Average]]</f>
        <v>29485</v>
      </c>
      <c r="E223" s="126">
        <f>Table1422[[#This Row],[IQ3_Average]]</f>
        <v>44222.333333333336</v>
      </c>
      <c r="F223" s="128">
        <f>Table1422[[#This Row],[SNAP_Average]]</f>
        <v>0.34850000000000003</v>
      </c>
      <c r="G223" s="127">
        <f>Table1422[[#This Row],[Poverty_Average]]</f>
        <v>0.23949999999999999</v>
      </c>
      <c r="H223" s="127">
        <f>Table1422[[#This Row],[Full Time Employment_Average]]</f>
        <v>0.31924999999999998</v>
      </c>
      <c r="I223">
        <f>'Update Information Here'!AL223</f>
        <v>0</v>
      </c>
      <c r="J223">
        <f t="shared" si="3"/>
        <v>0</v>
      </c>
      <c r="K223" s="131">
        <f>Table25[[#This Row],[Annual Fees]]/Table25[[#This Row],[IQ1_Average]]</f>
        <v>0</v>
      </c>
      <c r="L223" s="131">
        <f>Table25[[#This Row],[Annual Fees]]/Table25[[#This Row],[IQ2_Average]]</f>
        <v>0</v>
      </c>
      <c r="M223" s="131">
        <f>Table25[[#This Row],[Annual Fees]]/Table25[[#This Row],[IQ3_Average]]</f>
        <v>0</v>
      </c>
      <c r="N223" s="133">
        <f>AVERAGE(Table25[[#This Row],[RI_IQ1]:[RI_IQ3]])</f>
        <v>0</v>
      </c>
      <c r="O223">
        <f>IF(Table25[[#This Row],[SNAP_Average]]&gt;20%,1, IF(Table25[[#This Row],[SNAP_Average]]&lt;11%, 3, 2))</f>
        <v>1</v>
      </c>
      <c r="P223">
        <f>IF(Table25[[#This Row],[Poverty_Average]]&gt;20%,1, IF(Table25[[#This Row],[Poverty_Average]]&lt;10%, 3, 2))</f>
        <v>1</v>
      </c>
      <c r="Q223">
        <f>IF(Table25[[#This Row],[Full Time Employment_Average]]&lt;30%,1, IF(Table25[[#This Row],[Full Time Employment_Average]]&gt;50%, 3, 2))</f>
        <v>2</v>
      </c>
      <c r="R223" s="135">
        <f>AVERAGE(Table25[[#This Row],[FCI_SNAP]:[FCI_FullTimeEmployment]])</f>
        <v>1.3333333333333333</v>
      </c>
      <c r="S22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2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Row],[IQ2_Average]])*(3*0.02)/12,IF(D272&lt;=1.5,"NA")))</f>
        <v>0</v>
      </c>
      <c r="U22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41.366168229180069</v>
      </c>
    </row>
    <row r="224" spans="1:21" x14ac:dyDescent="0.25">
      <c r="A224" t="str">
        <f>Table1422[[#This Row],[Community]]</f>
        <v xml:space="preserve">Nikolski  </v>
      </c>
      <c r="C224" s="126">
        <f>Table1422[[#This Row],[IQ1_Average]]</f>
        <v>16708.333333333332</v>
      </c>
      <c r="D224" s="126">
        <f>Table1422[[#This Row],[IQ2_Average]]</f>
        <v>32250</v>
      </c>
      <c r="E224" s="126">
        <f>Table1422[[#This Row],[IQ3_Average]]</f>
        <v>41500</v>
      </c>
      <c r="F224" s="128">
        <f>Table1422[[#This Row],[SNAP_Average]]</f>
        <v>0.1245</v>
      </c>
      <c r="G224" s="127">
        <f>Table1422[[#This Row],[Poverty_Average]]</f>
        <v>0.2515</v>
      </c>
      <c r="H224" s="127">
        <f>Table1422[[#This Row],[Full Time Employment_Average]]</f>
        <v>0.216</v>
      </c>
      <c r="I224">
        <f>'Update Information Here'!AL224</f>
        <v>0</v>
      </c>
      <c r="J224">
        <f t="shared" si="3"/>
        <v>0</v>
      </c>
      <c r="K224" s="131">
        <f>Table25[[#This Row],[Annual Fees]]/Table25[[#This Row],[IQ1_Average]]</f>
        <v>0</v>
      </c>
      <c r="L224" s="131">
        <f>Table25[[#This Row],[Annual Fees]]/Table25[[#This Row],[IQ2_Average]]</f>
        <v>0</v>
      </c>
      <c r="M224" s="131">
        <f>Table25[[#This Row],[Annual Fees]]/Table25[[#This Row],[IQ3_Average]]</f>
        <v>0</v>
      </c>
      <c r="N224" s="133">
        <f>AVERAGE(Table25[[#This Row],[RI_IQ1]:[RI_IQ3]])</f>
        <v>0</v>
      </c>
      <c r="O224">
        <f>IF(Table25[[#This Row],[SNAP_Average]]&gt;20%,1, IF(Table25[[#This Row],[SNAP_Average]]&lt;11%, 3, 2))</f>
        <v>2</v>
      </c>
      <c r="P224">
        <f>IF(Table25[[#This Row],[Poverty_Average]]&gt;20%,1, IF(Table25[[#This Row],[Poverty_Average]]&lt;10%, 3, 2))</f>
        <v>1</v>
      </c>
      <c r="Q224">
        <f>IF(Table25[[#This Row],[Full Time Employment_Average]]&lt;30%,1, IF(Table25[[#This Row],[Full Time Employment_Average]]&gt;50%, 3, 2))</f>
        <v>1</v>
      </c>
      <c r="R224" s="135">
        <f>AVERAGE(Table25[[#This Row],[FCI_SNAP]:[FCI_FullTimeEmployment]])</f>
        <v>1.3333333333333333</v>
      </c>
      <c r="S22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24"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Row],[IQ2_Average]])*(3*0.02)/12,IF(D273&lt;=1.5,"NA")))</f>
        <v>0</v>
      </c>
      <c r="U22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43.495465578513574</v>
      </c>
    </row>
    <row r="225" spans="1:21" x14ac:dyDescent="0.25">
      <c r="A225" t="str">
        <f>Table1422[[#This Row],[Community]]</f>
        <v xml:space="preserve">Ninilchik  </v>
      </c>
      <c r="C225" s="126">
        <f>Table1422[[#This Row],[IQ1_Average]]</f>
        <v>20149.25</v>
      </c>
      <c r="D225" s="126">
        <f>Table1422[[#This Row],[IQ2_Average]]</f>
        <v>35618</v>
      </c>
      <c r="E225" s="126">
        <f>Table1422[[#This Row],[IQ3_Average]]</f>
        <v>59015.5</v>
      </c>
      <c r="F225" s="128">
        <f>Table1422[[#This Row],[SNAP_Average]]</f>
        <v>4.5249999999999999E-2</v>
      </c>
      <c r="G225" s="127">
        <f>Table1422[[#This Row],[Poverty_Average]]</f>
        <v>0.125</v>
      </c>
      <c r="H225" s="127">
        <f>Table1422[[#This Row],[Full Time Employment_Average]]</f>
        <v>0.42449999999999999</v>
      </c>
      <c r="I225">
        <f>'Update Information Here'!AL225</f>
        <v>0</v>
      </c>
      <c r="J225">
        <f t="shared" si="3"/>
        <v>0</v>
      </c>
      <c r="K225" s="131">
        <f>Table25[[#This Row],[Annual Fees]]/Table25[[#This Row],[IQ1_Average]]</f>
        <v>0</v>
      </c>
      <c r="L225" s="131">
        <f>Table25[[#This Row],[Annual Fees]]/Table25[[#This Row],[IQ2_Average]]</f>
        <v>0</v>
      </c>
      <c r="M225" s="131">
        <f>Table25[[#This Row],[Annual Fees]]/Table25[[#This Row],[IQ3_Average]]</f>
        <v>0</v>
      </c>
      <c r="N225" s="133">
        <f>AVERAGE(Table25[[#This Row],[RI_IQ1]:[RI_IQ3]])</f>
        <v>0</v>
      </c>
      <c r="O225">
        <f>IF(Table25[[#This Row],[SNAP_Average]]&gt;20%,1, IF(Table25[[#This Row],[SNAP_Average]]&lt;11%, 3, 2))</f>
        <v>3</v>
      </c>
      <c r="P225">
        <f>IF(Table25[[#This Row],[Poverty_Average]]&gt;20%,1, IF(Table25[[#This Row],[Poverty_Average]]&lt;10%, 3, 2))</f>
        <v>2</v>
      </c>
      <c r="Q225">
        <f>IF(Table25[[#This Row],[Full Time Employment_Average]]&lt;30%,1, IF(Table25[[#This Row],[Full Time Employment_Average]]&gt;50%, 3, 2))</f>
        <v>2</v>
      </c>
      <c r="R225" s="135">
        <f>AVERAGE(Table25[[#This Row],[FCI_SNAP]:[FCI_FullTimeEmployment]])</f>
        <v>2.3333333333333335</v>
      </c>
      <c r="S22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2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Row],[IQ2_Average]])*(3*0.02)/12,IF(D274&lt;=1.5,"NA")))</f>
        <v>52.826184017413482</v>
      </c>
      <c r="U22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132.0654600435337</v>
      </c>
    </row>
    <row r="226" spans="1:21" x14ac:dyDescent="0.25">
      <c r="A226" t="str">
        <f>Table1422[[#This Row],[Community]]</f>
        <v xml:space="preserve">Noatak  </v>
      </c>
      <c r="C226" s="126">
        <f>Table1422[[#This Row],[IQ1_Average]]</f>
        <v>22484.75</v>
      </c>
      <c r="D226" s="126">
        <f>Table1422[[#This Row],[IQ2_Average]]</f>
        <v>40381.25</v>
      </c>
      <c r="E226" s="126">
        <f>Table1422[[#This Row],[IQ3_Average]]</f>
        <v>62343.75</v>
      </c>
      <c r="F226" s="128">
        <f>Table1422[[#This Row],[SNAP_Average]]</f>
        <v>0.40625</v>
      </c>
      <c r="G226" s="127">
        <f>Table1422[[#This Row],[Poverty_Average]]</f>
        <v>0.19275</v>
      </c>
      <c r="H226" s="127">
        <f>Table1422[[#This Row],[Full Time Employment_Average]]</f>
        <v>0.35950000000000004</v>
      </c>
      <c r="I226">
        <f>'Update Information Here'!AL226</f>
        <v>138</v>
      </c>
      <c r="J226">
        <f t="shared" si="3"/>
        <v>1656</v>
      </c>
      <c r="K226" s="131">
        <f>Table25[[#This Row],[Annual Fees]]/Table25[[#This Row],[IQ1_Average]]</f>
        <v>7.364991827794394E-2</v>
      </c>
      <c r="L226" s="131">
        <f>Table25[[#This Row],[Annual Fees]]/Table25[[#This Row],[IQ2_Average]]</f>
        <v>4.1009131713357065E-2</v>
      </c>
      <c r="M226" s="131">
        <f>Table25[[#This Row],[Annual Fees]]/Table25[[#This Row],[IQ3_Average]]</f>
        <v>2.6562406015037593E-2</v>
      </c>
      <c r="N226" s="133">
        <f>AVERAGE(Table25[[#This Row],[RI_IQ1]:[RI_IQ3]])</f>
        <v>4.7073818668779528E-2</v>
      </c>
      <c r="O226">
        <f>IF(Table25[[#This Row],[SNAP_Average]]&gt;20%,1, IF(Table25[[#This Row],[SNAP_Average]]&lt;11%, 3, 2))</f>
        <v>1</v>
      </c>
      <c r="P226">
        <f>IF(Table25[[#This Row],[Poverty_Average]]&gt;20%,1, IF(Table25[[#This Row],[Poverty_Average]]&lt;10%, 3, 2))</f>
        <v>2</v>
      </c>
      <c r="Q226">
        <f>IF(Table25[[#This Row],[Full Time Employment_Average]]&lt;30%,1, IF(Table25[[#This Row],[Full Time Employment_Average]]&gt;50%, 3, 2))</f>
        <v>2</v>
      </c>
      <c r="R226" s="135">
        <f>AVERAGE(Table25[[#This Row],[FCI_SNAP]:[FCI_FullTimeEmployment]])</f>
        <v>1.6666666666666667</v>
      </c>
      <c r="S22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2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Row],[IQ2_Average]])*(3*0.02)/12,IF(D275&lt;=1.5,"NA")))</f>
        <v>58.631317323540124</v>
      </c>
      <c r="U22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146.57829330885033</v>
      </c>
    </row>
    <row r="227" spans="1:21" x14ac:dyDescent="0.25">
      <c r="A227" t="str">
        <f>Table1422[[#This Row],[Community]]</f>
        <v xml:space="preserve">Nome </v>
      </c>
      <c r="C227" s="126">
        <f>Table1422[[#This Row],[IQ1_Average]]</f>
        <v>32194.75</v>
      </c>
      <c r="D227" s="126">
        <f>Table1422[[#This Row],[IQ2_Average]]</f>
        <v>54521.5</v>
      </c>
      <c r="E227" s="126">
        <f>Table1422[[#This Row],[IQ3_Average]]</f>
        <v>84160.5</v>
      </c>
      <c r="F227" s="128">
        <f>Table1422[[#This Row],[SNAP_Average]]</f>
        <v>0.21725</v>
      </c>
      <c r="G227" s="127">
        <f>Table1422[[#This Row],[Poverty_Average]]</f>
        <v>0.1205</v>
      </c>
      <c r="H227" s="127">
        <f>Table1422[[#This Row],[Full Time Employment_Average]]</f>
        <v>0.57433333333333325</v>
      </c>
      <c r="I227">
        <f>'Update Information Here'!AL227</f>
        <v>0</v>
      </c>
      <c r="J227">
        <f t="shared" si="3"/>
        <v>0</v>
      </c>
      <c r="K227" s="131">
        <f>Table25[[#This Row],[Annual Fees]]/Table25[[#This Row],[IQ1_Average]]</f>
        <v>0</v>
      </c>
      <c r="L227" s="131">
        <f>Table25[[#This Row],[Annual Fees]]/Table25[[#This Row],[IQ2_Average]]</f>
        <v>0</v>
      </c>
      <c r="M227" s="131">
        <f>Table25[[#This Row],[Annual Fees]]/Table25[[#This Row],[IQ3_Average]]</f>
        <v>0</v>
      </c>
      <c r="N227" s="133">
        <f>AVERAGE(Table25[[#This Row],[RI_IQ1]:[RI_IQ3]])</f>
        <v>0</v>
      </c>
      <c r="O227">
        <f>IF(Table25[[#This Row],[SNAP_Average]]&gt;20%,1, IF(Table25[[#This Row],[SNAP_Average]]&lt;11%, 3, 2))</f>
        <v>1</v>
      </c>
      <c r="P227">
        <f>IF(Table25[[#This Row],[Poverty_Average]]&gt;20%,1, IF(Table25[[#This Row],[Poverty_Average]]&lt;10%, 3, 2))</f>
        <v>2</v>
      </c>
      <c r="Q227">
        <f>IF(Table25[[#This Row],[Full Time Employment_Average]]&lt;30%,1, IF(Table25[[#This Row],[Full Time Employment_Average]]&gt;50%, 3, 2))</f>
        <v>3</v>
      </c>
      <c r="R227" s="135">
        <f>AVERAGE(Table25[[#This Row],[FCI_SNAP]:[FCI_FullTimeEmployment]])</f>
        <v>2</v>
      </c>
      <c r="S22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2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Row],[IQ2_Average]])*(3*0.02)/12,IF(D276&lt;=1.5,"NA")))</f>
        <v>81.586815451674752</v>
      </c>
      <c r="U22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203.96703862918693</v>
      </c>
    </row>
    <row r="228" spans="1:21" x14ac:dyDescent="0.25">
      <c r="A228" t="str">
        <f>Table1422[[#This Row],[Community]]</f>
        <v xml:space="preserve">Nondalton </v>
      </c>
      <c r="C228" s="126">
        <f>Table1422[[#This Row],[IQ1_Average]]</f>
        <v>21772.25</v>
      </c>
      <c r="D228" s="126">
        <f>Table1422[[#This Row],[IQ2_Average]]</f>
        <v>37125</v>
      </c>
      <c r="E228" s="126">
        <f>Table1422[[#This Row],[IQ3_Average]]</f>
        <v>60142.5</v>
      </c>
      <c r="F228" s="128">
        <f>Table1422[[#This Row],[SNAP_Average]]</f>
        <v>0.23849999999999999</v>
      </c>
      <c r="G228" s="127">
        <f>Table1422[[#This Row],[Poverty_Average]]</f>
        <v>0.19425000000000001</v>
      </c>
      <c r="H228" s="127">
        <f>Table1422[[#This Row],[Full Time Employment_Average]]</f>
        <v>0.34749999999999998</v>
      </c>
      <c r="I228">
        <f>'Update Information Here'!AL228</f>
        <v>59</v>
      </c>
      <c r="J228">
        <f t="shared" si="3"/>
        <v>708</v>
      </c>
      <c r="K228" s="131">
        <f>Table25[[#This Row],[Annual Fees]]/Table25[[#This Row],[IQ1_Average]]</f>
        <v>3.251845812904041E-2</v>
      </c>
      <c r="L228" s="131">
        <f>Table25[[#This Row],[Annual Fees]]/Table25[[#This Row],[IQ2_Average]]</f>
        <v>1.9070707070707071E-2</v>
      </c>
      <c r="M228" s="131">
        <f>Table25[[#This Row],[Annual Fees]]/Table25[[#This Row],[IQ3_Average]]</f>
        <v>1.1772041401671032E-2</v>
      </c>
      <c r="N228" s="133">
        <f>AVERAGE(Table25[[#This Row],[RI_IQ1]:[RI_IQ3]])</f>
        <v>2.112040220047284E-2</v>
      </c>
      <c r="O228">
        <f>IF(Table25[[#This Row],[SNAP_Average]]&gt;20%,1, IF(Table25[[#This Row],[SNAP_Average]]&lt;11%, 3, 2))</f>
        <v>1</v>
      </c>
      <c r="P228">
        <f>IF(Table25[[#This Row],[Poverty_Average]]&gt;20%,1, IF(Table25[[#This Row],[Poverty_Average]]&lt;10%, 3, 2))</f>
        <v>2</v>
      </c>
      <c r="Q228">
        <f>IF(Table25[[#This Row],[Full Time Employment_Average]]&lt;30%,1, IF(Table25[[#This Row],[Full Time Employment_Average]]&gt;50%, 3, 2))</f>
        <v>2</v>
      </c>
      <c r="R228" s="135">
        <f>AVERAGE(Table25[[#This Row],[FCI_SNAP]:[FCI_FullTimeEmployment]])</f>
        <v>1.6666666666666667</v>
      </c>
      <c r="S22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2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Row],[IQ2_Average]])*(3*0.02)/12,IF(D277&lt;=1.5,"NA")))</f>
        <v>55.870148153408856</v>
      </c>
      <c r="U22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139.67537038352216</v>
      </c>
    </row>
    <row r="229" spans="1:21" x14ac:dyDescent="0.25">
      <c r="A229" t="str">
        <f>Table1422[[#This Row],[Community]]</f>
        <v xml:space="preserve">Noorvik </v>
      </c>
      <c r="C229" s="126">
        <f>Table1422[[#This Row],[IQ1_Average]]</f>
        <v>21160.75</v>
      </c>
      <c r="D229" s="126">
        <f>Table1422[[#This Row],[IQ2_Average]]</f>
        <v>32937.5</v>
      </c>
      <c r="E229" s="126">
        <f>Table1422[[#This Row],[IQ3_Average]]</f>
        <v>57302</v>
      </c>
      <c r="F229" s="128">
        <f>Table1422[[#This Row],[SNAP_Average]]</f>
        <v>0.42875000000000002</v>
      </c>
      <c r="G229" s="127">
        <f>Table1422[[#This Row],[Poverty_Average]]</f>
        <v>0.28775000000000001</v>
      </c>
      <c r="H229" s="127">
        <f>Table1422[[#This Row],[Full Time Employment_Average]]</f>
        <v>0.25825000000000004</v>
      </c>
      <c r="I229">
        <f>'Update Information Here'!AL229</f>
        <v>53.55</v>
      </c>
      <c r="J229">
        <f t="shared" si="3"/>
        <v>642.59999999999991</v>
      </c>
      <c r="K229" s="131">
        <f>Table25[[#This Row],[Annual Fees]]/Table25[[#This Row],[IQ1_Average]]</f>
        <v>3.0367543683470572E-2</v>
      </c>
      <c r="L229" s="131">
        <f>Table25[[#This Row],[Annual Fees]]/Table25[[#This Row],[IQ2_Average]]</f>
        <v>1.9509677419354835E-2</v>
      </c>
      <c r="M229" s="131">
        <f>Table25[[#This Row],[Annual Fees]]/Table25[[#This Row],[IQ3_Average]]</f>
        <v>1.1214268262887855E-2</v>
      </c>
      <c r="N229" s="133">
        <f>AVERAGE(Table25[[#This Row],[RI_IQ1]:[RI_IQ3]])</f>
        <v>2.0363829788571087E-2</v>
      </c>
      <c r="O229">
        <f>IF(Table25[[#This Row],[SNAP_Average]]&gt;20%,1, IF(Table25[[#This Row],[SNAP_Average]]&lt;11%, 3, 2))</f>
        <v>1</v>
      </c>
      <c r="P229">
        <f>IF(Table25[[#This Row],[Poverty_Average]]&gt;20%,1, IF(Table25[[#This Row],[Poverty_Average]]&lt;10%, 3, 2))</f>
        <v>1</v>
      </c>
      <c r="Q229">
        <f>IF(Table25[[#This Row],[Full Time Employment_Average]]&lt;30%,1, IF(Table25[[#This Row],[Full Time Employment_Average]]&gt;50%, 3, 2))</f>
        <v>1</v>
      </c>
      <c r="R229" s="135">
        <f>AVERAGE(Table25[[#This Row],[FCI_SNAP]:[FCI_FullTimeEmployment]])</f>
        <v>1</v>
      </c>
      <c r="S22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2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Row],[IQ2_Average]])*(3*0.02)/12,IF(D278&lt;=1.5,"NA")))</f>
        <v>0</v>
      </c>
      <c r="U22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52.593250440596563</v>
      </c>
    </row>
    <row r="230" spans="1:21" x14ac:dyDescent="0.25">
      <c r="A230" t="str">
        <f>Table1422[[#This Row],[Community]]</f>
        <v xml:space="preserve">North Pole </v>
      </c>
      <c r="C230" s="126">
        <f>Table1422[[#This Row],[IQ1_Average]]</f>
        <v>33086.75</v>
      </c>
      <c r="D230" s="126">
        <f>Table1422[[#This Row],[IQ2_Average]]</f>
        <v>59767.5</v>
      </c>
      <c r="E230" s="126">
        <f>Table1422[[#This Row],[IQ3_Average]]</f>
        <v>83715.75</v>
      </c>
      <c r="F230" s="128">
        <f>Table1422[[#This Row],[SNAP_Average]]</f>
        <v>0.17625000000000002</v>
      </c>
      <c r="G230" s="127">
        <f>Table1422[[#This Row],[Poverty_Average]]</f>
        <v>0.13574999999999998</v>
      </c>
      <c r="H230" s="127">
        <f>Table1422[[#This Row],[Full Time Employment_Average]]</f>
        <v>0.62924999999999998</v>
      </c>
      <c r="I230">
        <f>'Update Information Here'!AL230</f>
        <v>0</v>
      </c>
      <c r="J230">
        <f t="shared" si="3"/>
        <v>0</v>
      </c>
      <c r="K230" s="131">
        <f>Table25[[#This Row],[Annual Fees]]/Table25[[#This Row],[IQ1_Average]]</f>
        <v>0</v>
      </c>
      <c r="L230" s="131">
        <f>Table25[[#This Row],[Annual Fees]]/Table25[[#This Row],[IQ2_Average]]</f>
        <v>0</v>
      </c>
      <c r="M230" s="131">
        <f>Table25[[#This Row],[Annual Fees]]/Table25[[#This Row],[IQ3_Average]]</f>
        <v>0</v>
      </c>
      <c r="N230" s="133">
        <f>AVERAGE(Table25[[#This Row],[RI_IQ1]:[RI_IQ3]])</f>
        <v>0</v>
      </c>
      <c r="O230">
        <f>IF(Table25[[#This Row],[SNAP_Average]]&gt;20%,1, IF(Table25[[#This Row],[SNAP_Average]]&lt;11%, 3, 2))</f>
        <v>2</v>
      </c>
      <c r="P230">
        <f>IF(Table25[[#This Row],[Poverty_Average]]&gt;20%,1, IF(Table25[[#This Row],[Poverty_Average]]&lt;10%, 3, 2))</f>
        <v>2</v>
      </c>
      <c r="Q230">
        <f>IF(Table25[[#This Row],[Full Time Employment_Average]]&lt;30%,1, IF(Table25[[#This Row],[Full Time Employment_Average]]&gt;50%, 3, 2))</f>
        <v>3</v>
      </c>
      <c r="R230" s="135">
        <f>AVERAGE(Table25[[#This Row],[FCI_SNAP]:[FCI_FullTimeEmployment]])</f>
        <v>2.3333333333333335</v>
      </c>
      <c r="S23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3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Row],[IQ2_Average]])*(3*0.02)/12,IF(D279&lt;=1.5,"NA")))</f>
        <v>84.889263390595133</v>
      </c>
      <c r="U23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212.22315847648784</v>
      </c>
    </row>
    <row r="231" spans="1:21" x14ac:dyDescent="0.25">
      <c r="A231" t="str">
        <f>Table1422[[#This Row],[Community]]</f>
        <v xml:space="preserve">Northway  </v>
      </c>
      <c r="C231" s="126">
        <f>Table1422[[#This Row],[IQ1_Average]]</f>
        <v>28100</v>
      </c>
      <c r="D231" s="126">
        <f>Table1422[[#This Row],[IQ2_Average]]</f>
        <v>55756.75</v>
      </c>
      <c r="E231" s="126">
        <f>Table1422[[#This Row],[IQ3_Average]]</f>
        <v>73592</v>
      </c>
      <c r="F231" s="128">
        <f>Table1422[[#This Row],[SNAP_Average]]</f>
        <v>9.5750000000000002E-2</v>
      </c>
      <c r="G231" s="127">
        <f>Table1422[[#This Row],[Poverty_Average]]</f>
        <v>0.24249999999999999</v>
      </c>
      <c r="H231" s="127">
        <f>Table1422[[#This Row],[Full Time Employment_Average]]</f>
        <v>0.36424999999999996</v>
      </c>
      <c r="I231">
        <f>'Update Information Here'!AL231</f>
        <v>0</v>
      </c>
      <c r="J231">
        <f t="shared" si="3"/>
        <v>0</v>
      </c>
      <c r="K231" s="131">
        <f>Table25[[#This Row],[Annual Fees]]/Table25[[#This Row],[IQ1_Average]]</f>
        <v>0</v>
      </c>
      <c r="L231" s="131">
        <f>Table25[[#This Row],[Annual Fees]]/Table25[[#This Row],[IQ2_Average]]</f>
        <v>0</v>
      </c>
      <c r="M231" s="131">
        <f>Table25[[#This Row],[Annual Fees]]/Table25[[#This Row],[IQ3_Average]]</f>
        <v>0</v>
      </c>
      <c r="N231" s="133">
        <f>AVERAGE(Table25[[#This Row],[RI_IQ1]:[RI_IQ3]])</f>
        <v>0</v>
      </c>
      <c r="O231">
        <f>IF(Table25[[#This Row],[SNAP_Average]]&gt;20%,1, IF(Table25[[#This Row],[SNAP_Average]]&lt;11%, 3, 2))</f>
        <v>3</v>
      </c>
      <c r="P231">
        <f>IF(Table25[[#This Row],[Poverty_Average]]&gt;20%,1, IF(Table25[[#This Row],[Poverty_Average]]&lt;10%, 3, 2))</f>
        <v>1</v>
      </c>
      <c r="Q231">
        <f>IF(Table25[[#This Row],[Full Time Employment_Average]]&lt;30%,1, IF(Table25[[#This Row],[Full Time Employment_Average]]&gt;50%, 3, 2))</f>
        <v>2</v>
      </c>
      <c r="R231" s="135">
        <f>AVERAGE(Table25[[#This Row],[FCI_SNAP]:[FCI_FullTimeEmployment]])</f>
        <v>2</v>
      </c>
      <c r="S23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3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Row],[IQ2_Average]])*(3*0.02)/12,IF(D280&lt;=1.5,"NA")))</f>
        <v>74.503800560373207</v>
      </c>
      <c r="U23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186.25950140093303</v>
      </c>
    </row>
    <row r="232" spans="1:21" x14ac:dyDescent="0.25">
      <c r="A232" t="str">
        <f>Table1422[[#This Row],[Community]]</f>
        <v xml:space="preserve">Northway Junction  </v>
      </c>
      <c r="C232" s="126">
        <f>Table1422[[#This Row],[IQ1_Average]]</f>
        <v>20875</v>
      </c>
      <c r="D232" s="126">
        <f>Table1422[[#This Row],[IQ2_Average]]</f>
        <v>54625</v>
      </c>
      <c r="E232" s="126">
        <f>Table1422[[#This Row],[IQ3_Average]]</f>
        <v>67083.333333333328</v>
      </c>
      <c r="F232" s="128">
        <f>Table1422[[#This Row],[SNAP_Average]]</f>
        <v>0.32775000000000004</v>
      </c>
      <c r="G232" s="127">
        <f>Table1422[[#This Row],[Poverty_Average]]</f>
        <v>0.31000000000000005</v>
      </c>
      <c r="H232" s="127">
        <f>Table1422[[#This Row],[Full Time Employment_Average]]</f>
        <v>0.36050000000000004</v>
      </c>
      <c r="I232">
        <f>'Update Information Here'!AL232</f>
        <v>0</v>
      </c>
      <c r="J232">
        <f t="shared" si="3"/>
        <v>0</v>
      </c>
      <c r="K232" s="131">
        <f>Table25[[#This Row],[Annual Fees]]/Table25[[#This Row],[IQ1_Average]]</f>
        <v>0</v>
      </c>
      <c r="L232" s="131">
        <f>Table25[[#This Row],[Annual Fees]]/Table25[[#This Row],[IQ2_Average]]</f>
        <v>0</v>
      </c>
      <c r="M232" s="131">
        <f>Table25[[#This Row],[Annual Fees]]/Table25[[#This Row],[IQ3_Average]]</f>
        <v>0</v>
      </c>
      <c r="N232" s="133">
        <f>AVERAGE(Table25[[#This Row],[RI_IQ1]:[RI_IQ3]])</f>
        <v>0</v>
      </c>
      <c r="O232">
        <f>IF(Table25[[#This Row],[SNAP_Average]]&gt;20%,1, IF(Table25[[#This Row],[SNAP_Average]]&lt;11%, 3, 2))</f>
        <v>1</v>
      </c>
      <c r="P232">
        <f>IF(Table25[[#This Row],[Poverty_Average]]&gt;20%,1, IF(Table25[[#This Row],[Poverty_Average]]&lt;10%, 3, 2))</f>
        <v>1</v>
      </c>
      <c r="Q232">
        <f>IF(Table25[[#This Row],[Full Time Employment_Average]]&lt;30%,1, IF(Table25[[#This Row],[Full Time Employment_Average]]&gt;50%, 3, 2))</f>
        <v>2</v>
      </c>
      <c r="R232" s="135">
        <f>AVERAGE(Table25[[#This Row],[FCI_SNAP]:[FCI_FullTimeEmployment]])</f>
        <v>1.3333333333333333</v>
      </c>
      <c r="S23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32"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Row],[IQ2_Average]])*(3*0.02)/12,IF(D281&lt;=1.5,"NA")))</f>
        <v>0</v>
      </c>
      <c r="U23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61.638858858279114</v>
      </c>
    </row>
    <row r="233" spans="1:21" x14ac:dyDescent="0.25">
      <c r="A233" t="str">
        <f>Table1422[[#This Row],[Community]]</f>
        <v xml:space="preserve">Northway Village  </v>
      </c>
      <c r="C233" s="126">
        <f>Table1422[[#This Row],[IQ1_Average]]</f>
        <v>8156.25</v>
      </c>
      <c r="D233" s="126">
        <f>Table1422[[#This Row],[IQ2_Average]]</f>
        <v>24404.25</v>
      </c>
      <c r="E233" s="126">
        <f>Table1422[[#This Row],[IQ3_Average]]</f>
        <v>31531.25</v>
      </c>
      <c r="F233" s="128">
        <f>Table1422[[#This Row],[SNAP_Average]]</f>
        <v>0.50425000000000009</v>
      </c>
      <c r="G233" s="127">
        <f>Table1422[[#This Row],[Poverty_Average]]</f>
        <v>0.40575000000000006</v>
      </c>
      <c r="H233" s="127">
        <f>Table1422[[#This Row],[Full Time Employment_Average]]</f>
        <v>0.19974999999999998</v>
      </c>
      <c r="I233">
        <f>'Update Information Here'!AL233</f>
        <v>0</v>
      </c>
      <c r="J233">
        <f t="shared" si="3"/>
        <v>0</v>
      </c>
      <c r="K233" s="131">
        <f>Table25[[#This Row],[Annual Fees]]/Table25[[#This Row],[IQ1_Average]]</f>
        <v>0</v>
      </c>
      <c r="L233" s="131">
        <f>Table25[[#This Row],[Annual Fees]]/Table25[[#This Row],[IQ2_Average]]</f>
        <v>0</v>
      </c>
      <c r="M233" s="131">
        <f>Table25[[#This Row],[Annual Fees]]/Table25[[#This Row],[IQ3_Average]]</f>
        <v>0</v>
      </c>
      <c r="N233" s="133">
        <f>AVERAGE(Table25[[#This Row],[RI_IQ1]:[RI_IQ3]])</f>
        <v>0</v>
      </c>
      <c r="O233">
        <f>IF(Table25[[#This Row],[SNAP_Average]]&gt;20%,1, IF(Table25[[#This Row],[SNAP_Average]]&lt;11%, 3, 2))</f>
        <v>1</v>
      </c>
      <c r="P233">
        <f>IF(Table25[[#This Row],[Poverty_Average]]&gt;20%,1, IF(Table25[[#This Row],[Poverty_Average]]&lt;10%, 3, 2))</f>
        <v>1</v>
      </c>
      <c r="Q233">
        <f>IF(Table25[[#This Row],[Full Time Employment_Average]]&lt;30%,1, IF(Table25[[#This Row],[Full Time Employment_Average]]&gt;50%, 3, 2))</f>
        <v>1</v>
      </c>
      <c r="R233" s="135">
        <f>AVERAGE(Table25[[#This Row],[FCI_SNAP]:[FCI_FullTimeEmployment]])</f>
        <v>1</v>
      </c>
      <c r="S23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3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Row],[IQ2_Average]])*(3*0.02)/12,IF(D282&lt;=1.5,"NA")))</f>
        <v>0</v>
      </c>
      <c r="U23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25.602110154294465</v>
      </c>
    </row>
    <row r="234" spans="1:21" x14ac:dyDescent="0.25">
      <c r="A234" t="str">
        <f>Table1422[[#This Row],[Community]]</f>
        <v xml:space="preserve">Nuiqsut </v>
      </c>
      <c r="C234" s="126">
        <f>Table1422[[#This Row],[IQ1_Average]]</f>
        <v>42375</v>
      </c>
      <c r="D234" s="126">
        <f>Table1422[[#This Row],[IQ2_Average]]</f>
        <v>58342.5</v>
      </c>
      <c r="E234" s="126">
        <f>Table1422[[#This Row],[IQ3_Average]]</f>
        <v>74333.25</v>
      </c>
      <c r="F234" s="128">
        <f>Table1422[[#This Row],[SNAP_Average]]</f>
        <v>0.28725000000000001</v>
      </c>
      <c r="G234" s="127">
        <f>Table1422[[#This Row],[Poverty_Average]]</f>
        <v>0.13700000000000001</v>
      </c>
      <c r="H234" s="127">
        <f>Table1422[[#This Row],[Full Time Employment_Average]]</f>
        <v>0.34375</v>
      </c>
      <c r="I234">
        <f>'Update Information Here'!AL234</f>
        <v>0</v>
      </c>
      <c r="J234">
        <f t="shared" si="3"/>
        <v>0</v>
      </c>
      <c r="K234" s="131">
        <f>Table25[[#This Row],[Annual Fees]]/Table25[[#This Row],[IQ1_Average]]</f>
        <v>0</v>
      </c>
      <c r="L234" s="131">
        <f>Table25[[#This Row],[Annual Fees]]/Table25[[#This Row],[IQ2_Average]]</f>
        <v>0</v>
      </c>
      <c r="M234" s="131">
        <f>Table25[[#This Row],[Annual Fees]]/Table25[[#This Row],[IQ3_Average]]</f>
        <v>0</v>
      </c>
      <c r="N234" s="133">
        <f>AVERAGE(Table25[[#This Row],[RI_IQ1]:[RI_IQ3]])</f>
        <v>0</v>
      </c>
      <c r="O234">
        <f>IF(Table25[[#This Row],[SNAP_Average]]&gt;20%,1, IF(Table25[[#This Row],[SNAP_Average]]&lt;11%, 3, 2))</f>
        <v>1</v>
      </c>
      <c r="P234">
        <f>IF(Table25[[#This Row],[Poverty_Average]]&gt;20%,1, IF(Table25[[#This Row],[Poverty_Average]]&lt;10%, 3, 2))</f>
        <v>2</v>
      </c>
      <c r="Q234">
        <f>IF(Table25[[#This Row],[Full Time Employment_Average]]&lt;30%,1, IF(Table25[[#This Row],[Full Time Employment_Average]]&gt;50%, 3, 2))</f>
        <v>2</v>
      </c>
      <c r="R234" s="135">
        <f>AVERAGE(Table25[[#This Row],[FCI_SNAP]:[FCI_FullTimeEmployment]])</f>
        <v>1.6666666666666667</v>
      </c>
      <c r="S23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3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Row],[IQ2_Average]])*(3*0.02)/12,IF(D283&lt;=1.5,"NA")))</f>
        <v>92.264687945256014</v>
      </c>
      <c r="U23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230.66171986314006</v>
      </c>
    </row>
    <row r="235" spans="1:21" x14ac:dyDescent="0.25">
      <c r="A235" t="str">
        <f>Table1422[[#This Row],[Community]]</f>
        <v xml:space="preserve">Nulato </v>
      </c>
      <c r="C235" s="126">
        <f>Table1422[[#This Row],[IQ1_Average]]</f>
        <v>22751.5</v>
      </c>
      <c r="D235" s="126">
        <f>Table1422[[#This Row],[IQ2_Average]]</f>
        <v>41468.75</v>
      </c>
      <c r="E235" s="126">
        <f>Table1422[[#This Row],[IQ3_Average]]</f>
        <v>56625</v>
      </c>
      <c r="F235" s="128">
        <f>Table1422[[#This Row],[SNAP_Average]]</f>
        <v>0.36075000000000002</v>
      </c>
      <c r="G235" s="127">
        <f>Table1422[[#This Row],[Poverty_Average]]</f>
        <v>0.23949999999999996</v>
      </c>
      <c r="H235" s="127">
        <f>Table1422[[#This Row],[Full Time Employment_Average]]</f>
        <v>0.39824999999999999</v>
      </c>
      <c r="I235">
        <f>'Update Information Here'!AL235</f>
        <v>110</v>
      </c>
      <c r="J235">
        <f t="shared" si="3"/>
        <v>1320</v>
      </c>
      <c r="K235" s="131">
        <f>Table25[[#This Row],[Annual Fees]]/Table25[[#This Row],[IQ1_Average]]</f>
        <v>5.8018152649275873E-2</v>
      </c>
      <c r="L235" s="131">
        <f>Table25[[#This Row],[Annual Fees]]/Table25[[#This Row],[IQ2_Average]]</f>
        <v>3.1831198191409192E-2</v>
      </c>
      <c r="M235" s="131">
        <f>Table25[[#This Row],[Annual Fees]]/Table25[[#This Row],[IQ3_Average]]</f>
        <v>2.3311258278145695E-2</v>
      </c>
      <c r="N235" s="133">
        <f>AVERAGE(Table25[[#This Row],[RI_IQ1]:[RI_IQ3]])</f>
        <v>3.772020303961026E-2</v>
      </c>
      <c r="O235">
        <f>IF(Table25[[#This Row],[SNAP_Average]]&gt;20%,1, IF(Table25[[#This Row],[SNAP_Average]]&lt;11%, 3, 2))</f>
        <v>1</v>
      </c>
      <c r="P235">
        <f>IF(Table25[[#This Row],[Poverty_Average]]&gt;20%,1, IF(Table25[[#This Row],[Poverty_Average]]&lt;10%, 3, 2))</f>
        <v>1</v>
      </c>
      <c r="Q235">
        <f>IF(Table25[[#This Row],[Full Time Employment_Average]]&lt;30%,1, IF(Table25[[#This Row],[Full Time Employment_Average]]&gt;50%, 3, 2))</f>
        <v>2</v>
      </c>
      <c r="R235" s="135">
        <f>AVERAGE(Table25[[#This Row],[FCI_SNAP]:[FCI_FullTimeEmployment]])</f>
        <v>1.3333333333333333</v>
      </c>
      <c r="S23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35"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Row],[IQ2_Average]])*(3*0.02)/12,IF(D284&lt;=1.5,"NA")))</f>
        <v>0</v>
      </c>
      <c r="U23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58.32418234042283</v>
      </c>
    </row>
    <row r="236" spans="1:21" x14ac:dyDescent="0.25">
      <c r="A236" t="str">
        <f>Table1422[[#This Row],[Community]]</f>
        <v xml:space="preserve">Nunam Iqua </v>
      </c>
      <c r="C236" s="126">
        <f>Table1422[[#This Row],[IQ1_Average]]</f>
        <v>19166.5</v>
      </c>
      <c r="D236" s="126">
        <f>Table1422[[#This Row],[IQ2_Average]]</f>
        <v>31437.5</v>
      </c>
      <c r="E236" s="126">
        <f>Table1422[[#This Row],[IQ3_Average]]</f>
        <v>45239.5</v>
      </c>
      <c r="F236" s="128">
        <f>Table1422[[#This Row],[SNAP_Average]]</f>
        <v>0.46499999999999997</v>
      </c>
      <c r="G236" s="127">
        <f>Table1422[[#This Row],[Poverty_Average]]</f>
        <v>0.27474999999999999</v>
      </c>
      <c r="H236" s="127">
        <f>Table1422[[#This Row],[Full Time Employment_Average]]</f>
        <v>0.26174999999999998</v>
      </c>
      <c r="I236">
        <f>'Update Information Here'!AL236</f>
        <v>87.32</v>
      </c>
      <c r="J236">
        <f t="shared" si="3"/>
        <v>1047.8399999999999</v>
      </c>
      <c r="K236" s="131">
        <f>Table25[[#This Row],[Annual Fees]]/Table25[[#This Row],[IQ1_Average]]</f>
        <v>5.4670388438160328E-2</v>
      </c>
      <c r="L236" s="131">
        <f>Table25[[#This Row],[Annual Fees]]/Table25[[#This Row],[IQ2_Average]]</f>
        <v>3.3330894632206759E-2</v>
      </c>
      <c r="M236" s="131">
        <f>Table25[[#This Row],[Annual Fees]]/Table25[[#This Row],[IQ3_Average]]</f>
        <v>2.3162059704461807E-2</v>
      </c>
      <c r="N236" s="133">
        <f>AVERAGE(Table25[[#This Row],[RI_IQ1]:[RI_IQ3]])</f>
        <v>3.7054447591609634E-2</v>
      </c>
      <c r="O236">
        <f>IF(Table25[[#This Row],[SNAP_Average]]&gt;20%,1, IF(Table25[[#This Row],[SNAP_Average]]&lt;11%, 3, 2))</f>
        <v>1</v>
      </c>
      <c r="P236">
        <f>IF(Table25[[#This Row],[Poverty_Average]]&gt;20%,1, IF(Table25[[#This Row],[Poverty_Average]]&lt;10%, 3, 2))</f>
        <v>1</v>
      </c>
      <c r="Q236">
        <f>IF(Table25[[#This Row],[Full Time Employment_Average]]&lt;30%,1, IF(Table25[[#This Row],[Full Time Employment_Average]]&gt;50%, 3, 2))</f>
        <v>1</v>
      </c>
      <c r="R236" s="135">
        <f>AVERAGE(Table25[[#This Row],[FCI_SNAP]:[FCI_FullTimeEmployment]])</f>
        <v>1</v>
      </c>
      <c r="S23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36"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Row],[IQ2_Average]])*(3*0.02)/12,IF(D285&lt;=1.5,"NA")))</f>
        <v>0</v>
      </c>
      <c r="U23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47.130644592187728</v>
      </c>
    </row>
    <row r="237" spans="1:21" x14ac:dyDescent="0.25">
      <c r="A237" t="str">
        <f>Table1422[[#This Row],[Community]]</f>
        <v xml:space="preserve">Nunapitchuk </v>
      </c>
      <c r="C237" s="126">
        <f>Table1422[[#This Row],[IQ1_Average]]</f>
        <v>20708.25</v>
      </c>
      <c r="D237" s="126">
        <f>Table1422[[#This Row],[IQ2_Average]]</f>
        <v>30529.25</v>
      </c>
      <c r="E237" s="126">
        <f>Table1422[[#This Row],[IQ3_Average]]</f>
        <v>48385.5</v>
      </c>
      <c r="F237" s="128">
        <f>Table1422[[#This Row],[SNAP_Average]]</f>
        <v>0.59624999999999995</v>
      </c>
      <c r="G237" s="127">
        <f>Table1422[[#This Row],[Poverty_Average]]</f>
        <v>0.378</v>
      </c>
      <c r="H237" s="127">
        <f>Table1422[[#This Row],[Full Time Employment_Average]]</f>
        <v>0.17400000000000002</v>
      </c>
      <c r="I237">
        <f>'Update Information Here'!AL237</f>
        <v>0</v>
      </c>
      <c r="J237">
        <f t="shared" si="3"/>
        <v>0</v>
      </c>
      <c r="K237" s="131">
        <f>Table25[[#This Row],[Annual Fees]]/Table25[[#This Row],[IQ1_Average]]</f>
        <v>0</v>
      </c>
      <c r="L237" s="131">
        <f>Table25[[#This Row],[Annual Fees]]/Table25[[#This Row],[IQ2_Average]]</f>
        <v>0</v>
      </c>
      <c r="M237" s="131">
        <f>Table25[[#This Row],[Annual Fees]]/Table25[[#This Row],[IQ3_Average]]</f>
        <v>0</v>
      </c>
      <c r="N237" s="133">
        <f>AVERAGE(Table25[[#This Row],[RI_IQ1]:[RI_IQ3]])</f>
        <v>0</v>
      </c>
      <c r="O237">
        <f>IF(Table25[[#This Row],[SNAP_Average]]&gt;20%,1, IF(Table25[[#This Row],[SNAP_Average]]&lt;11%, 3, 2))</f>
        <v>1</v>
      </c>
      <c r="P237">
        <f>IF(Table25[[#This Row],[Poverty_Average]]&gt;20%,1, IF(Table25[[#This Row],[Poverty_Average]]&lt;10%, 3, 2))</f>
        <v>1</v>
      </c>
      <c r="Q237">
        <f>IF(Table25[[#This Row],[Full Time Employment_Average]]&lt;30%,1, IF(Table25[[#This Row],[Full Time Employment_Average]]&gt;50%, 3, 2))</f>
        <v>1</v>
      </c>
      <c r="R237" s="135">
        <f>AVERAGE(Table25[[#This Row],[FCI_SNAP]:[FCI_FullTimeEmployment]])</f>
        <v>1</v>
      </c>
      <c r="S23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37"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Row],[IQ2_Average]])*(3*0.02)/12,IF(D286&lt;=1.5,"NA")))</f>
        <v>0</v>
      </c>
      <c r="U23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49.158043807218981</v>
      </c>
    </row>
    <row r="238" spans="1:21" x14ac:dyDescent="0.25">
      <c r="A238" t="str">
        <f>Table1422[[#This Row],[Community]]</f>
        <v xml:space="preserve">Old Harbor </v>
      </c>
      <c r="C238" s="126">
        <f>Table1422[[#This Row],[IQ1_Average]]</f>
        <v>14559.75</v>
      </c>
      <c r="D238" s="126">
        <f>Table1422[[#This Row],[IQ2_Average]]</f>
        <v>24687.5</v>
      </c>
      <c r="E238" s="126">
        <f>Table1422[[#This Row],[IQ3_Average]]</f>
        <v>54239.5</v>
      </c>
      <c r="F238" s="128">
        <f>Table1422[[#This Row],[SNAP_Average]]</f>
        <v>0.21925</v>
      </c>
      <c r="G238" s="127">
        <f>Table1422[[#This Row],[Poverty_Average]]</f>
        <v>0.30824999999999997</v>
      </c>
      <c r="H238" s="127">
        <f>Table1422[[#This Row],[Full Time Employment_Average]]</f>
        <v>0.36000000000000004</v>
      </c>
      <c r="I238">
        <f>'Update Information Here'!AL238</f>
        <v>45</v>
      </c>
      <c r="J238">
        <f t="shared" si="3"/>
        <v>540</v>
      </c>
      <c r="K238" s="131">
        <f>Table25[[#This Row],[Annual Fees]]/Table25[[#This Row],[IQ1_Average]]</f>
        <v>3.7088548910523877E-2</v>
      </c>
      <c r="L238" s="131">
        <f>Table25[[#This Row],[Annual Fees]]/Table25[[#This Row],[IQ2_Average]]</f>
        <v>2.1873417721518986E-2</v>
      </c>
      <c r="M238" s="131">
        <f>Table25[[#This Row],[Annual Fees]]/Table25[[#This Row],[IQ3_Average]]</f>
        <v>9.9558439882373555E-3</v>
      </c>
      <c r="N238" s="133">
        <f>AVERAGE(Table25[[#This Row],[RI_IQ1]:[RI_IQ3]])</f>
        <v>2.2972603540093409E-2</v>
      </c>
      <c r="O238">
        <f>IF(Table25[[#This Row],[SNAP_Average]]&gt;20%,1, IF(Table25[[#This Row],[SNAP_Average]]&lt;11%, 3, 2))</f>
        <v>1</v>
      </c>
      <c r="P238">
        <f>IF(Table25[[#This Row],[Poverty_Average]]&gt;20%,1, IF(Table25[[#This Row],[Poverty_Average]]&lt;10%, 3, 2))</f>
        <v>1</v>
      </c>
      <c r="Q238">
        <f>IF(Table25[[#This Row],[Full Time Employment_Average]]&lt;30%,1, IF(Table25[[#This Row],[Full Time Employment_Average]]&gt;50%, 3, 2))</f>
        <v>2</v>
      </c>
      <c r="R238" s="135">
        <f>AVERAGE(Table25[[#This Row],[FCI_SNAP]:[FCI_FullTimeEmployment]])</f>
        <v>1.3333333333333333</v>
      </c>
      <c r="S23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38"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Row],[IQ2_Average]])*(3*0.02)/12,IF(D287&lt;=1.5,"NA")))</f>
        <v>0</v>
      </c>
      <c r="U23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39.177100602866211</v>
      </c>
    </row>
    <row r="239" spans="1:21" x14ac:dyDescent="0.25">
      <c r="A239" t="str">
        <f>Table1422[[#This Row],[Community]]</f>
        <v xml:space="preserve">Oscarville  </v>
      </c>
      <c r="B239" t="s">
        <v>497</v>
      </c>
      <c r="C239" s="126">
        <f>Table1422[[#This Row],[IQ1_Average]]</f>
        <v>13803.5</v>
      </c>
      <c r="D239" s="126">
        <f>Table1422[[#This Row],[IQ2_Average]]</f>
        <v>25166.666666666668</v>
      </c>
      <c r="E239" s="126">
        <f>Table1422[[#This Row],[IQ3_Average]]</f>
        <v>39000</v>
      </c>
      <c r="F239" s="128">
        <f>Table1422[[#This Row],[SNAP_Average]]</f>
        <v>0.17875000000000002</v>
      </c>
      <c r="G239" s="127">
        <f>Table1422[[#This Row],[Poverty_Average]]</f>
        <v>0.35125000000000001</v>
      </c>
      <c r="H239" s="127">
        <f>Table1422[[#This Row],[Full Time Employment_Average]]</f>
        <v>0.18825</v>
      </c>
      <c r="I239">
        <f>'Update Information Here'!AL239</f>
        <v>0</v>
      </c>
      <c r="J239">
        <f t="shared" si="3"/>
        <v>0</v>
      </c>
      <c r="K239" s="131">
        <f>Table25[[#This Row],[Annual Fees]]/Table25[[#This Row],[IQ1_Average]]</f>
        <v>0</v>
      </c>
      <c r="L239" s="131">
        <f>Table25[[#This Row],[Annual Fees]]/Table25[[#This Row],[IQ2_Average]]</f>
        <v>0</v>
      </c>
      <c r="M239" s="131">
        <f>Table25[[#This Row],[Annual Fees]]/Table25[[#This Row],[IQ3_Average]]</f>
        <v>0</v>
      </c>
      <c r="N239" s="133">
        <f>AVERAGE(Table25[[#This Row],[RI_IQ1]:[RI_IQ3]])</f>
        <v>0</v>
      </c>
      <c r="O239">
        <f>IF(Table25[[#This Row],[SNAP_Average]]&gt;20%,1, IF(Table25[[#This Row],[SNAP_Average]]&lt;11%, 3, 2))</f>
        <v>2</v>
      </c>
      <c r="P239">
        <f>IF(Table25[[#This Row],[Poverty_Average]]&gt;20%,1, IF(Table25[[#This Row],[Poverty_Average]]&lt;10%, 3, 2))</f>
        <v>1</v>
      </c>
      <c r="Q239">
        <f>IF(Table25[[#This Row],[Full Time Employment_Average]]&lt;30%,1, IF(Table25[[#This Row],[Full Time Employment_Average]]&gt;50%, 3, 2))</f>
        <v>1</v>
      </c>
      <c r="R239" s="135">
        <f>AVERAGE(Table25[[#This Row],[FCI_SNAP]:[FCI_FullTimeEmployment]])</f>
        <v>1.3333333333333333</v>
      </c>
      <c r="S23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3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Row],[IQ2_Average]])*(3*0.02)/12,IF(D288&lt;=1.5,"NA")))</f>
        <v>0</v>
      </c>
      <c r="U23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36.278804839357164</v>
      </c>
    </row>
    <row r="240" spans="1:21" x14ac:dyDescent="0.25">
      <c r="A240" t="str">
        <f>Table1422[[#This Row],[Community]]</f>
        <v xml:space="preserve">Ouzinkie </v>
      </c>
      <c r="C240" s="126">
        <f>Table1422[[#This Row],[IQ1_Average]]</f>
        <v>18125</v>
      </c>
      <c r="D240" s="126">
        <f>Table1422[[#This Row],[IQ2_Average]]</f>
        <v>31731.25</v>
      </c>
      <c r="E240" s="126">
        <f>Table1422[[#This Row],[IQ3_Average]]</f>
        <v>42375</v>
      </c>
      <c r="F240" s="128">
        <f>Table1422[[#This Row],[SNAP_Average]]</f>
        <v>0.20350000000000001</v>
      </c>
      <c r="G240" s="127">
        <f>Table1422[[#This Row],[Poverty_Average]]</f>
        <v>0.23799999999999999</v>
      </c>
      <c r="H240" s="127">
        <f>Table1422[[#This Row],[Full Time Employment_Average]]</f>
        <v>0.39224999999999999</v>
      </c>
      <c r="I240">
        <f>'Update Information Here'!AL240</f>
        <v>49</v>
      </c>
      <c r="J240">
        <f t="shared" si="3"/>
        <v>588</v>
      </c>
      <c r="K240" s="131">
        <f>Table25[[#This Row],[Annual Fees]]/Table25[[#This Row],[IQ1_Average]]</f>
        <v>3.2441379310344826E-2</v>
      </c>
      <c r="L240" s="131">
        <f>Table25[[#This Row],[Annual Fees]]/Table25[[#This Row],[IQ2_Average]]</f>
        <v>1.8530628323813275E-2</v>
      </c>
      <c r="M240" s="131">
        <f>Table25[[#This Row],[Annual Fees]]/Table25[[#This Row],[IQ3_Average]]</f>
        <v>1.3876106194690265E-2</v>
      </c>
      <c r="N240" s="133">
        <f>AVERAGE(Table25[[#This Row],[RI_IQ1]:[RI_IQ3]])</f>
        <v>2.1616037942949456E-2</v>
      </c>
      <c r="O240">
        <f>IF(Table25[[#This Row],[SNAP_Average]]&gt;20%,1, IF(Table25[[#This Row],[SNAP_Average]]&lt;11%, 3, 2))</f>
        <v>1</v>
      </c>
      <c r="P240">
        <f>IF(Table25[[#This Row],[Poverty_Average]]&gt;20%,1, IF(Table25[[#This Row],[Poverty_Average]]&lt;10%, 3, 2))</f>
        <v>1</v>
      </c>
      <c r="Q240">
        <f>IF(Table25[[#This Row],[Full Time Employment_Average]]&lt;30%,1, IF(Table25[[#This Row],[Full Time Employment_Average]]&gt;50%, 3, 2))</f>
        <v>2</v>
      </c>
      <c r="R240" s="135">
        <f>AVERAGE(Table25[[#This Row],[FCI_SNAP]:[FCI_FullTimeEmployment]])</f>
        <v>1.3333333333333333</v>
      </c>
      <c r="S24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4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Row],[IQ2_Average]])*(3*0.02)/12,IF(D289&lt;=1.5,"NA")))</f>
        <v>0</v>
      </c>
      <c r="U24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45.336707984436551</v>
      </c>
    </row>
    <row r="241" spans="1:21" x14ac:dyDescent="0.25">
      <c r="A241" t="str">
        <f>Table1422[[#This Row],[Community]]</f>
        <v xml:space="preserve">Palmer </v>
      </c>
      <c r="C241" s="126">
        <f>Table1422[[#This Row],[IQ1_Average]]</f>
        <v>23682.5</v>
      </c>
      <c r="D241" s="126">
        <f>Table1422[[#This Row],[IQ2_Average]]</f>
        <v>43931.25</v>
      </c>
      <c r="E241" s="126">
        <f>Table1422[[#This Row],[IQ3_Average]]</f>
        <v>67317.5</v>
      </c>
      <c r="F241" s="128">
        <f>Table1422[[#This Row],[SNAP_Average]]</f>
        <v>0.17075000000000001</v>
      </c>
      <c r="G241" s="127">
        <f>Table1422[[#This Row],[Poverty_Average]]</f>
        <v>0.11274999999999999</v>
      </c>
      <c r="H241" s="127">
        <f>Table1422[[#This Row],[Full Time Employment_Average]]</f>
        <v>0.52374999999999994</v>
      </c>
      <c r="I241">
        <f>'Update Information Here'!AL241</f>
        <v>0</v>
      </c>
      <c r="J241">
        <f t="shared" si="3"/>
        <v>0</v>
      </c>
      <c r="K241" s="131">
        <f>Table25[[#This Row],[Annual Fees]]/Table25[[#This Row],[IQ1_Average]]</f>
        <v>0</v>
      </c>
      <c r="L241" s="131">
        <f>Table25[[#This Row],[Annual Fees]]/Table25[[#This Row],[IQ2_Average]]</f>
        <v>0</v>
      </c>
      <c r="M241" s="131">
        <f>Table25[[#This Row],[Annual Fees]]/Table25[[#This Row],[IQ3_Average]]</f>
        <v>0</v>
      </c>
      <c r="N241" s="133">
        <f>AVERAGE(Table25[[#This Row],[RI_IQ1]:[RI_IQ3]])</f>
        <v>0</v>
      </c>
      <c r="O241">
        <f>IF(Table25[[#This Row],[SNAP_Average]]&gt;20%,1, IF(Table25[[#This Row],[SNAP_Average]]&lt;11%, 3, 2))</f>
        <v>2</v>
      </c>
      <c r="P241">
        <f>IF(Table25[[#This Row],[Poverty_Average]]&gt;20%,1, IF(Table25[[#This Row],[Poverty_Average]]&lt;10%, 3, 2))</f>
        <v>2</v>
      </c>
      <c r="Q241">
        <f>IF(Table25[[#This Row],[Full Time Employment_Average]]&lt;30%,1, IF(Table25[[#This Row],[Full Time Employment_Average]]&gt;50%, 3, 2))</f>
        <v>3</v>
      </c>
      <c r="R241" s="135">
        <f>AVERAGE(Table25[[#This Row],[FCI_SNAP]:[FCI_FullTimeEmployment]])</f>
        <v>2.3333333333333335</v>
      </c>
      <c r="S24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4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Row],[IQ2_Average]])*(3*0.02)/12,IF(D290&lt;=1.5,"NA")))</f>
        <v>62.622827032084096</v>
      </c>
      <c r="U24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156.55706758021026</v>
      </c>
    </row>
    <row r="242" spans="1:21" x14ac:dyDescent="0.25">
      <c r="A242" t="str">
        <f>Table1422[[#This Row],[Community]]</f>
        <v xml:space="preserve">Paxson  </v>
      </c>
      <c r="C242" s="126">
        <f>Table1422[[#This Row],[IQ1_Average]]</f>
        <v>27646</v>
      </c>
      <c r="D242" s="126">
        <f>Table1422[[#This Row],[IQ2_Average]]</f>
        <v>47488</v>
      </c>
      <c r="E242" s="126">
        <f>Table1422[[#This Row],[IQ3_Average]]</f>
        <v>72597</v>
      </c>
      <c r="F242" s="128">
        <f>Table1422[[#This Row],[SNAP_Average]]</f>
        <v>5.3333333333333337E-2</v>
      </c>
      <c r="G242" s="127">
        <f>Table1422[[#This Row],[Poverty_Average]]</f>
        <v>3.2000000000000001E-2</v>
      </c>
      <c r="H242" s="127">
        <f>Table1422[[#This Row],[Full Time Employment_Average]]</f>
        <v>0</v>
      </c>
      <c r="I242">
        <f>'Update Information Here'!AL242</f>
        <v>0</v>
      </c>
      <c r="J242">
        <f t="shared" si="3"/>
        <v>0</v>
      </c>
      <c r="K242" s="131">
        <f>Table25[[#This Row],[Annual Fees]]/Table25[[#This Row],[IQ1_Average]]</f>
        <v>0</v>
      </c>
      <c r="L242" s="131">
        <f>Table25[[#This Row],[Annual Fees]]/Table25[[#This Row],[IQ2_Average]]</f>
        <v>0</v>
      </c>
      <c r="M242" s="131">
        <f>Table25[[#This Row],[Annual Fees]]/Table25[[#This Row],[IQ3_Average]]</f>
        <v>0</v>
      </c>
      <c r="N242" s="133">
        <f>AVERAGE(Table25[[#This Row],[RI_IQ1]:[RI_IQ3]])</f>
        <v>0</v>
      </c>
      <c r="O242">
        <f>IF(Table25[[#This Row],[SNAP_Average]]&gt;20%,1, IF(Table25[[#This Row],[SNAP_Average]]&lt;11%, 3, 2))</f>
        <v>3</v>
      </c>
      <c r="P242">
        <f>IF(Table25[[#This Row],[Poverty_Average]]&gt;20%,1, IF(Table25[[#This Row],[Poverty_Average]]&lt;10%, 3, 2))</f>
        <v>3</v>
      </c>
      <c r="Q242">
        <f>IF(Table25[[#This Row],[Full Time Employment_Average]]&lt;30%,1, IF(Table25[[#This Row],[Full Time Employment_Average]]&gt;50%, 3, 2))</f>
        <v>1</v>
      </c>
      <c r="R242" s="135">
        <f>AVERAGE(Table25[[#This Row],[FCI_SNAP]:[FCI_FullTimeEmployment]])</f>
        <v>2.3333333333333335</v>
      </c>
      <c r="S24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4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Row],[IQ2_Average]])*(3*0.02)/12,IF(D291&lt;=1.5,"NA")))</f>
        <v>70.418346382600063</v>
      </c>
      <c r="U24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176.04586595650017</v>
      </c>
    </row>
    <row r="243" spans="1:21" x14ac:dyDescent="0.25">
      <c r="A243" t="str">
        <f>Table1422[[#This Row],[Community]]</f>
        <v xml:space="preserve">Pedro Bay  </v>
      </c>
      <c r="C243" s="126">
        <f>Table1422[[#This Row],[IQ1_Average]]</f>
        <v>41500</v>
      </c>
      <c r="D243" s="126">
        <f>Table1422[[#This Row],[IQ2_Average]]</f>
        <v>48250</v>
      </c>
      <c r="E243" s="126">
        <f>Table1422[[#This Row],[IQ3_Average]]</f>
        <v>55083.5</v>
      </c>
      <c r="F243" s="128">
        <f>Table1422[[#This Row],[SNAP_Average]]</f>
        <v>9.4750000000000001E-2</v>
      </c>
      <c r="G243" s="127">
        <f>Table1422[[#This Row],[Poverty_Average]]</f>
        <v>6.7000000000000004E-2</v>
      </c>
      <c r="H243" s="127">
        <f>Table1422[[#This Row],[Full Time Employment_Average]]</f>
        <v>0.32200000000000001</v>
      </c>
      <c r="I243">
        <f>'Update Information Here'!AL243</f>
        <v>0</v>
      </c>
      <c r="J243">
        <f t="shared" si="3"/>
        <v>0</v>
      </c>
      <c r="K243" s="131">
        <f>Table25[[#This Row],[Annual Fees]]/Table25[[#This Row],[IQ1_Average]]</f>
        <v>0</v>
      </c>
      <c r="L243" s="131">
        <f>Table25[[#This Row],[Annual Fees]]/Table25[[#This Row],[IQ2_Average]]</f>
        <v>0</v>
      </c>
      <c r="M243" s="131">
        <f>Table25[[#This Row],[Annual Fees]]/Table25[[#This Row],[IQ3_Average]]</f>
        <v>0</v>
      </c>
      <c r="N243" s="133">
        <f>AVERAGE(Table25[[#This Row],[RI_IQ1]:[RI_IQ3]])</f>
        <v>0</v>
      </c>
      <c r="O243">
        <f>IF(Table25[[#This Row],[SNAP_Average]]&gt;20%,1, IF(Table25[[#This Row],[SNAP_Average]]&lt;11%, 3, 2))</f>
        <v>3</v>
      </c>
      <c r="P243">
        <f>IF(Table25[[#This Row],[Poverty_Average]]&gt;20%,1, IF(Table25[[#This Row],[Poverty_Average]]&lt;10%, 3, 2))</f>
        <v>3</v>
      </c>
      <c r="Q243">
        <f>IF(Table25[[#This Row],[Full Time Employment_Average]]&lt;30%,1, IF(Table25[[#This Row],[Full Time Employment_Average]]&gt;50%, 3, 2))</f>
        <v>2</v>
      </c>
      <c r="R243" s="135">
        <f>AVERAGE(Table25[[#This Row],[FCI_SNAP]:[FCI_FullTimeEmployment]])</f>
        <v>2.6666666666666665</v>
      </c>
      <c r="S24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4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Row],[IQ2_Average]])*(3*0.02)/12,IF(D292&lt;=1.5,"NA")))</f>
        <v>198.4882157353226</v>
      </c>
      <c r="U24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317.58114517651609</v>
      </c>
    </row>
    <row r="244" spans="1:21" x14ac:dyDescent="0.25">
      <c r="A244" t="str">
        <f>Table1422[[#This Row],[Community]]</f>
        <v xml:space="preserve">Pelican </v>
      </c>
      <c r="C244" s="126">
        <f>Table1422[[#This Row],[IQ1_Average]]</f>
        <v>38416.666666666664</v>
      </c>
      <c r="D244" s="126">
        <f>Table1422[[#This Row],[IQ2_Average]]</f>
        <v>50805.666666666664</v>
      </c>
      <c r="E244" s="126">
        <f>Table1422[[#This Row],[IQ3_Average]]</f>
        <v>72264</v>
      </c>
      <c r="F244" s="128">
        <f>Table1422[[#This Row],[SNAP_Average]]</f>
        <v>4.8250000000000001E-2</v>
      </c>
      <c r="G244" s="127">
        <f>Table1422[[#This Row],[Poverty_Average]]</f>
        <v>1.6250000000000001E-2</v>
      </c>
      <c r="H244" s="127">
        <f>Table1422[[#This Row],[Full Time Employment_Average]]</f>
        <v>0.57725000000000004</v>
      </c>
      <c r="I244">
        <f>'Update Information Here'!AL244</f>
        <v>50</v>
      </c>
      <c r="J244">
        <f t="shared" si="3"/>
        <v>600</v>
      </c>
      <c r="K244" s="131">
        <f>Table25[[#This Row],[Annual Fees]]/Table25[[#This Row],[IQ1_Average]]</f>
        <v>1.5618221258134491E-2</v>
      </c>
      <c r="L244" s="131">
        <f>Table25[[#This Row],[Annual Fees]]/Table25[[#This Row],[IQ2_Average]]</f>
        <v>1.1809706266361365E-2</v>
      </c>
      <c r="M244" s="131">
        <f>Table25[[#This Row],[Annual Fees]]/Table25[[#This Row],[IQ3_Average]]</f>
        <v>8.3028894055131187E-3</v>
      </c>
      <c r="N244" s="133">
        <f>AVERAGE(Table25[[#This Row],[RI_IQ1]:[RI_IQ3]])</f>
        <v>1.191027231000299E-2</v>
      </c>
      <c r="O244">
        <f>IF(Table25[[#This Row],[SNAP_Average]]&gt;20%,1, IF(Table25[[#This Row],[SNAP_Average]]&lt;11%, 3, 2))</f>
        <v>3</v>
      </c>
      <c r="P244">
        <f>IF(Table25[[#This Row],[Poverty_Average]]&gt;20%,1, IF(Table25[[#This Row],[Poverty_Average]]&lt;10%, 3, 2))</f>
        <v>3</v>
      </c>
      <c r="Q244">
        <f>IF(Table25[[#This Row],[Full Time Employment_Average]]&lt;30%,1, IF(Table25[[#This Row],[Full Time Employment_Average]]&gt;50%, 3, 2))</f>
        <v>3</v>
      </c>
      <c r="R244" s="135">
        <f>AVERAGE(Table25[[#This Row],[FCI_SNAP]:[FCI_FullTimeEmployment]])</f>
        <v>3</v>
      </c>
      <c r="S24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4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Row],[IQ2_Average]])*(3*0.02)/12,IF(D293&lt;=1.5,"NA")))</f>
        <v>209.90284142373002</v>
      </c>
      <c r="U24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335.84454627796794</v>
      </c>
    </row>
    <row r="245" spans="1:21" x14ac:dyDescent="0.25">
      <c r="A245" t="str">
        <f>Table1422[[#This Row],[Community]]</f>
        <v xml:space="preserve">Perryville  </v>
      </c>
      <c r="C245" s="126">
        <f>Table1422[[#This Row],[IQ1_Average]]</f>
        <v>25343.75</v>
      </c>
      <c r="D245" s="126">
        <f>Table1422[[#This Row],[IQ2_Average]]</f>
        <v>34425</v>
      </c>
      <c r="E245" s="126">
        <f>Table1422[[#This Row],[IQ3_Average]]</f>
        <v>48479.25</v>
      </c>
      <c r="F245" s="128">
        <f>Table1422[[#This Row],[SNAP_Average]]</f>
        <v>0.33100000000000002</v>
      </c>
      <c r="G245" s="127">
        <f>Table1422[[#This Row],[Poverty_Average]]</f>
        <v>0.215</v>
      </c>
      <c r="H245" s="127">
        <f>Table1422[[#This Row],[Full Time Employment_Average]]</f>
        <v>0.16774999999999998</v>
      </c>
      <c r="I245">
        <f>'Update Information Here'!AL245</f>
        <v>30</v>
      </c>
      <c r="J245">
        <f t="shared" si="3"/>
        <v>360</v>
      </c>
      <c r="K245" s="131">
        <f>Table25[[#This Row],[Annual Fees]]/Table25[[#This Row],[IQ1_Average]]</f>
        <v>1.4204685573366214E-2</v>
      </c>
      <c r="L245" s="131">
        <f>Table25[[#This Row],[Annual Fees]]/Table25[[#This Row],[IQ2_Average]]</f>
        <v>1.045751633986928E-2</v>
      </c>
      <c r="M245" s="131">
        <f>Table25[[#This Row],[Annual Fees]]/Table25[[#This Row],[IQ3_Average]]</f>
        <v>7.4258574544779467E-3</v>
      </c>
      <c r="N245" s="133">
        <f>AVERAGE(Table25[[#This Row],[RI_IQ1]:[RI_IQ3]])</f>
        <v>1.0696019789237815E-2</v>
      </c>
      <c r="O245">
        <f>IF(Table25[[#This Row],[SNAP_Average]]&gt;20%,1, IF(Table25[[#This Row],[SNAP_Average]]&lt;11%, 3, 2))</f>
        <v>1</v>
      </c>
      <c r="P245">
        <f>IF(Table25[[#This Row],[Poverty_Average]]&gt;20%,1, IF(Table25[[#This Row],[Poverty_Average]]&lt;10%, 3, 2))</f>
        <v>1</v>
      </c>
      <c r="Q245">
        <f>IF(Table25[[#This Row],[Full Time Employment_Average]]&lt;30%,1, IF(Table25[[#This Row],[Full Time Employment_Average]]&gt;50%, 3, 2))</f>
        <v>1</v>
      </c>
      <c r="R245" s="135">
        <f>AVERAGE(Table25[[#This Row],[FCI_SNAP]:[FCI_FullTimeEmployment]])</f>
        <v>1</v>
      </c>
      <c r="S24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45"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Row],[IQ2_Average]])*(3*0.02)/12,IF(D294&lt;=1.5,"NA")))</f>
        <v>0</v>
      </c>
      <c r="U24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56.095632938498454</v>
      </c>
    </row>
    <row r="246" spans="1:21" x14ac:dyDescent="0.25">
      <c r="A246" t="str">
        <f>Table1422[[#This Row],[Community]]</f>
        <v xml:space="preserve">Petersburg  </v>
      </c>
      <c r="C246" s="126">
        <f>Table1422[[#This Row],[IQ1_Average]]</f>
        <v>24437.25</v>
      </c>
      <c r="D246" s="126">
        <f>Table1422[[#This Row],[IQ2_Average]]</f>
        <v>49699.75</v>
      </c>
      <c r="E246" s="126">
        <f>Table1422[[#This Row],[IQ3_Average]]</f>
        <v>72661.75</v>
      </c>
      <c r="F246" s="128">
        <f>Table1422[[#This Row],[SNAP_Average]]</f>
        <v>0.19249999999999998</v>
      </c>
      <c r="G246" s="127">
        <f>Table1422[[#This Row],[Poverty_Average]]</f>
        <v>0.14324999999999999</v>
      </c>
      <c r="H246" s="127">
        <f>Table1422[[#This Row],[Full Time Employment_Average]]</f>
        <v>0.35799999999999998</v>
      </c>
      <c r="I246">
        <f>'Update Information Here'!AL246</f>
        <v>0</v>
      </c>
      <c r="J246">
        <f t="shared" si="3"/>
        <v>0</v>
      </c>
      <c r="K246" s="131">
        <f>Table25[[#This Row],[Annual Fees]]/Table25[[#This Row],[IQ1_Average]]</f>
        <v>0</v>
      </c>
      <c r="L246" s="131">
        <f>Table25[[#This Row],[Annual Fees]]/Table25[[#This Row],[IQ2_Average]]</f>
        <v>0</v>
      </c>
      <c r="M246" s="131">
        <f>Table25[[#This Row],[Annual Fees]]/Table25[[#This Row],[IQ3_Average]]</f>
        <v>0</v>
      </c>
      <c r="N246" s="133">
        <f>AVERAGE(Table25[[#This Row],[RI_IQ1]:[RI_IQ3]])</f>
        <v>0</v>
      </c>
      <c r="O246">
        <f>IF(Table25[[#This Row],[SNAP_Average]]&gt;20%,1, IF(Table25[[#This Row],[SNAP_Average]]&lt;11%, 3, 2))</f>
        <v>2</v>
      </c>
      <c r="P246">
        <f>IF(Table25[[#This Row],[Poverty_Average]]&gt;20%,1, IF(Table25[[#This Row],[Poverty_Average]]&lt;10%, 3, 2))</f>
        <v>2</v>
      </c>
      <c r="Q246">
        <f>IF(Table25[[#This Row],[Full Time Employment_Average]]&lt;30%,1, IF(Table25[[#This Row],[Full Time Employment_Average]]&gt;50%, 3, 2))</f>
        <v>2</v>
      </c>
      <c r="R246" s="135">
        <f>AVERAGE(Table25[[#This Row],[FCI_SNAP]:[FCI_FullTimeEmployment]])</f>
        <v>2</v>
      </c>
      <c r="S24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4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Row],[IQ2_Average]])*(3*0.02)/12,IF(D295&lt;=1.5,"NA")))</f>
        <v>66.8410242751673</v>
      </c>
      <c r="U24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167.1025606879183</v>
      </c>
    </row>
    <row r="247" spans="1:21" x14ac:dyDescent="0.25">
      <c r="A247" t="str">
        <f>Table1422[[#This Row],[Community]]</f>
        <v xml:space="preserve">Petersville  </v>
      </c>
      <c r="C247" s="126">
        <f>Table1422[[#This Row],[IQ1_Average]]</f>
        <v>27054</v>
      </c>
      <c r="D247" s="126">
        <f>Table1422[[#This Row],[IQ2_Average]]</f>
        <v>52625</v>
      </c>
      <c r="E247" s="126">
        <f>Table1422[[#This Row],[IQ3_Average]]</f>
        <v>78200</v>
      </c>
      <c r="F247" s="128">
        <f>Table1422[[#This Row],[SNAP_Average]]</f>
        <v>0.10400000000000001</v>
      </c>
      <c r="G247" s="127">
        <f>Table1422[[#This Row],[Poverty_Average]]</f>
        <v>0.09</v>
      </c>
      <c r="H247" s="127">
        <f>Table1422[[#This Row],[Full Time Employment_Average]]</f>
        <v>0.45100000000000001</v>
      </c>
      <c r="I247">
        <f>'Update Information Here'!AL247</f>
        <v>0</v>
      </c>
      <c r="J247">
        <f t="shared" si="3"/>
        <v>0</v>
      </c>
      <c r="K247" s="131">
        <f>Table25[[#This Row],[Annual Fees]]/Table25[[#This Row],[IQ1_Average]]</f>
        <v>0</v>
      </c>
      <c r="L247" s="131">
        <f>Table25[[#This Row],[Annual Fees]]/Table25[[#This Row],[IQ2_Average]]</f>
        <v>0</v>
      </c>
      <c r="M247" s="131">
        <f>Table25[[#This Row],[Annual Fees]]/Table25[[#This Row],[IQ3_Average]]</f>
        <v>0</v>
      </c>
      <c r="N247" s="133">
        <f>AVERAGE(Table25[[#This Row],[RI_IQ1]:[RI_IQ3]])</f>
        <v>0</v>
      </c>
      <c r="O247">
        <f>IF(Table25[[#This Row],[SNAP_Average]]&gt;20%,1, IF(Table25[[#This Row],[SNAP_Average]]&lt;11%, 3, 2))</f>
        <v>3</v>
      </c>
      <c r="P247">
        <f>IF(Table25[[#This Row],[Poverty_Average]]&gt;20%,1, IF(Table25[[#This Row],[Poverty_Average]]&lt;10%, 3, 2))</f>
        <v>3</v>
      </c>
      <c r="Q247">
        <f>IF(Table25[[#This Row],[Full Time Employment_Average]]&lt;30%,1, IF(Table25[[#This Row],[Full Time Employment_Average]]&gt;50%, 3, 2))</f>
        <v>2</v>
      </c>
      <c r="R247" s="135">
        <f>AVERAGE(Table25[[#This Row],[FCI_SNAP]:[FCI_FullTimeEmployment]])</f>
        <v>2.6666666666666665</v>
      </c>
      <c r="S24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4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Row],[IQ2_Average]])*(3*0.02)/12,IF(D296&lt;=1.5,"NA")))</f>
        <v>181.8096932294259</v>
      </c>
      <c r="U24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290.89550916708146</v>
      </c>
    </row>
    <row r="248" spans="1:21" x14ac:dyDescent="0.25">
      <c r="A248" t="str">
        <f>Table1422[[#This Row],[Community]]</f>
        <v xml:space="preserve">Pilot Point </v>
      </c>
      <c r="C248" s="126">
        <f>Table1422[[#This Row],[IQ1_Average]]</f>
        <v>20875</v>
      </c>
      <c r="D248" s="126">
        <f>Table1422[[#This Row],[IQ2_Average]]</f>
        <v>34875</v>
      </c>
      <c r="E248" s="126">
        <f>Table1422[[#This Row],[IQ3_Average]]</f>
        <v>50250</v>
      </c>
      <c r="F248" s="128">
        <f>Table1422[[#This Row],[SNAP_Average]]</f>
        <v>0.16266666666666665</v>
      </c>
      <c r="G248" s="127">
        <f>Table1422[[#This Row],[Poverty_Average]]</f>
        <v>0.20333333333333337</v>
      </c>
      <c r="H248" s="127">
        <f>Table1422[[#This Row],[Full Time Employment_Average]]</f>
        <v>0.50600000000000001</v>
      </c>
      <c r="I248">
        <f>'Update Information Here'!AL248</f>
        <v>0</v>
      </c>
      <c r="J248">
        <f t="shared" si="3"/>
        <v>0</v>
      </c>
      <c r="K248" s="131">
        <f>Table25[[#This Row],[Annual Fees]]/Table25[[#This Row],[IQ1_Average]]</f>
        <v>0</v>
      </c>
      <c r="L248" s="131">
        <f>Table25[[#This Row],[Annual Fees]]/Table25[[#This Row],[IQ2_Average]]</f>
        <v>0</v>
      </c>
      <c r="M248" s="131">
        <f>Table25[[#This Row],[Annual Fees]]/Table25[[#This Row],[IQ3_Average]]</f>
        <v>0</v>
      </c>
      <c r="N248" s="133">
        <f>AVERAGE(Table25[[#This Row],[RI_IQ1]:[RI_IQ3]])</f>
        <v>0</v>
      </c>
      <c r="O248">
        <f>IF(Table25[[#This Row],[SNAP_Average]]&gt;20%,1, IF(Table25[[#This Row],[SNAP_Average]]&lt;11%, 3, 2))</f>
        <v>2</v>
      </c>
      <c r="P248">
        <f>IF(Table25[[#This Row],[Poverty_Average]]&gt;20%,1, IF(Table25[[#This Row],[Poverty_Average]]&lt;10%, 3, 2))</f>
        <v>1</v>
      </c>
      <c r="Q248">
        <f>IF(Table25[[#This Row],[Full Time Employment_Average]]&lt;30%,1, IF(Table25[[#This Row],[Full Time Employment_Average]]&gt;50%, 3, 2))</f>
        <v>3</v>
      </c>
      <c r="R248" s="135">
        <f>AVERAGE(Table25[[#This Row],[FCI_SNAP]:[FCI_FullTimeEmployment]])</f>
        <v>2</v>
      </c>
      <c r="S24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4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Row],[IQ2_Average]])*(3*0.02)/12,IF(D297&lt;=1.5,"NA")))</f>
        <v>51.825004980410377</v>
      </c>
      <c r="U24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129.56251245102598</v>
      </c>
    </row>
    <row r="249" spans="1:21" x14ac:dyDescent="0.25">
      <c r="A249" t="str">
        <f>Table1422[[#This Row],[Community]]</f>
        <v xml:space="preserve">Pilot Station </v>
      </c>
      <c r="C249" s="126">
        <f>Table1422[[#This Row],[IQ1_Average]]</f>
        <v>17619.5</v>
      </c>
      <c r="D249" s="126">
        <f>Table1422[[#This Row],[IQ2_Average]]</f>
        <v>26265.75</v>
      </c>
      <c r="E249" s="126">
        <f>Table1422[[#This Row],[IQ3_Average]]</f>
        <v>41518.75</v>
      </c>
      <c r="F249" s="128">
        <f>Table1422[[#This Row],[SNAP_Average]]</f>
        <v>0.55574999999999997</v>
      </c>
      <c r="G249" s="127">
        <f>Table1422[[#This Row],[Poverty_Average]]</f>
        <v>0.38149999999999995</v>
      </c>
      <c r="H249" s="127">
        <f>Table1422[[#This Row],[Full Time Employment_Average]]</f>
        <v>0.23624999999999999</v>
      </c>
      <c r="I249">
        <f>'Update Information Here'!AL249</f>
        <v>100</v>
      </c>
      <c r="J249">
        <f t="shared" si="3"/>
        <v>1200</v>
      </c>
      <c r="K249" s="131">
        <f>Table25[[#This Row],[Annual Fees]]/Table25[[#This Row],[IQ1_Average]]</f>
        <v>6.8106359431311894E-2</v>
      </c>
      <c r="L249" s="131">
        <f>Table25[[#This Row],[Annual Fees]]/Table25[[#This Row],[IQ2_Average]]</f>
        <v>4.5686873590131634E-2</v>
      </c>
      <c r="M249" s="131">
        <f>Table25[[#This Row],[Annual Fees]]/Table25[[#This Row],[IQ3_Average]]</f>
        <v>2.8902604245069997E-2</v>
      </c>
      <c r="N249" s="133">
        <f>AVERAGE(Table25[[#This Row],[RI_IQ1]:[RI_IQ3]])</f>
        <v>4.7565279088837842E-2</v>
      </c>
      <c r="O249">
        <f>IF(Table25[[#This Row],[SNAP_Average]]&gt;20%,1, IF(Table25[[#This Row],[SNAP_Average]]&lt;11%, 3, 2))</f>
        <v>1</v>
      </c>
      <c r="P249">
        <f>IF(Table25[[#This Row],[Poverty_Average]]&gt;20%,1, IF(Table25[[#This Row],[Poverty_Average]]&lt;10%, 3, 2))</f>
        <v>1</v>
      </c>
      <c r="Q249">
        <f>IF(Table25[[#This Row],[Full Time Employment_Average]]&lt;30%,1, IF(Table25[[#This Row],[Full Time Employment_Average]]&gt;50%, 3, 2))</f>
        <v>1</v>
      </c>
      <c r="R249" s="135">
        <f>AVERAGE(Table25[[#This Row],[FCI_SNAP]:[FCI_FullTimeEmployment]])</f>
        <v>1</v>
      </c>
      <c r="S24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4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Row],[IQ2_Average]])*(3*0.02)/12,IF(D298&lt;=1.5,"NA")))</f>
        <v>0</v>
      </c>
      <c r="U24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42.047477452294409</v>
      </c>
    </row>
    <row r="250" spans="1:21" x14ac:dyDescent="0.25">
      <c r="A250" t="str">
        <f>Table1422[[#This Row],[Community]]</f>
        <v xml:space="preserve">Pitkas Point  </v>
      </c>
      <c r="C250" s="126">
        <f>Table1422[[#This Row],[IQ1_Average]]</f>
        <v>18194.333333333332</v>
      </c>
      <c r="D250" s="126">
        <f>Table1422[[#This Row],[IQ2_Average]]</f>
        <v>29902.666666666668</v>
      </c>
      <c r="E250" s="126">
        <f>Table1422[[#This Row],[IQ3_Average]]</f>
        <v>49139</v>
      </c>
      <c r="F250" s="128">
        <f>Table1422[[#This Row],[SNAP_Average]]</f>
        <v>0.62549999999999994</v>
      </c>
      <c r="G250" s="127">
        <f>Table1422[[#This Row],[Poverty_Average]]</f>
        <v>0.34025</v>
      </c>
      <c r="H250" s="127">
        <f>Table1422[[#This Row],[Full Time Employment_Average]]</f>
        <v>0.23425000000000001</v>
      </c>
      <c r="I250">
        <f>'Update Information Here'!AL250</f>
        <v>120</v>
      </c>
      <c r="J250">
        <f t="shared" si="3"/>
        <v>1440</v>
      </c>
      <c r="K250" s="131">
        <f>Table25[[#This Row],[Annual Fees]]/Table25[[#This Row],[IQ1_Average]]</f>
        <v>7.9145521499367946E-2</v>
      </c>
      <c r="L250" s="131">
        <f>Table25[[#This Row],[Annual Fees]]/Table25[[#This Row],[IQ2_Average]]</f>
        <v>4.8156240246131896E-2</v>
      </c>
      <c r="M250" s="131">
        <f>Table25[[#This Row],[Annual Fees]]/Table25[[#This Row],[IQ3_Average]]</f>
        <v>2.9304625653757709E-2</v>
      </c>
      <c r="N250" s="133">
        <f>AVERAGE(Table25[[#This Row],[RI_IQ1]:[RI_IQ3]])</f>
        <v>5.2202129133085855E-2</v>
      </c>
      <c r="O250">
        <f>IF(Table25[[#This Row],[SNAP_Average]]&gt;20%,1, IF(Table25[[#This Row],[SNAP_Average]]&lt;11%, 3, 2))</f>
        <v>1</v>
      </c>
      <c r="P250">
        <f>IF(Table25[[#This Row],[Poverty_Average]]&gt;20%,1, IF(Table25[[#This Row],[Poverty_Average]]&lt;10%, 3, 2))</f>
        <v>1</v>
      </c>
      <c r="Q250">
        <f>IF(Table25[[#This Row],[Full Time Employment_Average]]&lt;30%,1, IF(Table25[[#This Row],[Full Time Employment_Average]]&gt;50%, 3, 2))</f>
        <v>1</v>
      </c>
      <c r="R250" s="135">
        <f>AVERAGE(Table25[[#This Row],[FCI_SNAP]:[FCI_FullTimeEmployment]])</f>
        <v>1</v>
      </c>
      <c r="S25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5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Row],[IQ2_Average]])*(3*0.02)/12,IF(D299&lt;=1.5,"NA")))</f>
        <v>0</v>
      </c>
      <c r="U25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45.975136260847904</v>
      </c>
    </row>
    <row r="251" spans="1:21" x14ac:dyDescent="0.25">
      <c r="A251" t="str">
        <f>Table1422[[#This Row],[Community]]</f>
        <v xml:space="preserve">Platinum </v>
      </c>
      <c r="B251" t="s">
        <v>497</v>
      </c>
      <c r="C251" s="126">
        <f>Table1422[[#This Row],[IQ1_Average]]</f>
        <v>16875</v>
      </c>
      <c r="D251" s="126">
        <f>Table1422[[#This Row],[IQ2_Average]]</f>
        <v>26625</v>
      </c>
      <c r="E251" s="126">
        <f>Table1422[[#This Row],[IQ3_Average]]</f>
        <v>62750</v>
      </c>
      <c r="F251" s="128">
        <f>Table1422[[#This Row],[SNAP_Average]]</f>
        <v>0.42949999999999999</v>
      </c>
      <c r="G251" s="127">
        <f>Table1422[[#This Row],[Poverty_Average]]</f>
        <v>0.18874999999999997</v>
      </c>
      <c r="H251" s="127">
        <f>Table1422[[#This Row],[Full Time Employment_Average]]</f>
        <v>0.41649999999999998</v>
      </c>
      <c r="I251">
        <f>'Update Information Here'!AL251</f>
        <v>30</v>
      </c>
      <c r="J251">
        <f t="shared" si="3"/>
        <v>360</v>
      </c>
      <c r="K251" s="131">
        <f>Table25[[#This Row],[Annual Fees]]/Table25[[#This Row],[IQ1_Average]]</f>
        <v>2.1333333333333333E-2</v>
      </c>
      <c r="L251" s="131">
        <f>Table25[[#This Row],[Annual Fees]]/Table25[[#This Row],[IQ2_Average]]</f>
        <v>1.3521126760563381E-2</v>
      </c>
      <c r="M251" s="131">
        <f>Table25[[#This Row],[Annual Fees]]/Table25[[#This Row],[IQ3_Average]]</f>
        <v>5.7370517928286855E-3</v>
      </c>
      <c r="N251" s="133">
        <f>AVERAGE(Table25[[#This Row],[RI_IQ1]:[RI_IQ3]])</f>
        <v>1.3530503962241799E-2</v>
      </c>
      <c r="O251">
        <f>IF(Table25[[#This Row],[SNAP_Average]]&gt;20%,1, IF(Table25[[#This Row],[SNAP_Average]]&lt;11%, 3, 2))</f>
        <v>1</v>
      </c>
      <c r="P251">
        <f>IF(Table25[[#This Row],[Poverty_Average]]&gt;20%,1, IF(Table25[[#This Row],[Poverty_Average]]&lt;10%, 3, 2))</f>
        <v>2</v>
      </c>
      <c r="Q251">
        <f>IF(Table25[[#This Row],[Full Time Employment_Average]]&lt;30%,1, IF(Table25[[#This Row],[Full Time Employment_Average]]&gt;50%, 3, 2))</f>
        <v>2</v>
      </c>
      <c r="R251" s="135">
        <f>AVERAGE(Table25[[#This Row],[FCI_SNAP]:[FCI_FullTimeEmployment]])</f>
        <v>1.6666666666666667</v>
      </c>
      <c r="S25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5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Row],[IQ2_Average]])*(3*0.02)/12,IF(D300&lt;=1.5,"NA")))</f>
        <v>44.344246280431157</v>
      </c>
      <c r="U25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110.86061570107792</v>
      </c>
    </row>
    <row r="252" spans="1:21" x14ac:dyDescent="0.25">
      <c r="A252" t="str">
        <f>Table1422[[#This Row],[Community]]</f>
        <v xml:space="preserve">Pleasant Valley  </v>
      </c>
      <c r="C252" s="126">
        <f>Table1422[[#This Row],[IQ1_Average]]</f>
        <v>31285.5</v>
      </c>
      <c r="D252" s="126">
        <f>Table1422[[#This Row],[IQ2_Average]]</f>
        <v>51144.5</v>
      </c>
      <c r="E252" s="126">
        <f>Table1422[[#This Row],[IQ3_Average]]</f>
        <v>78855.666666666672</v>
      </c>
      <c r="F252" s="128">
        <f>Table1422[[#This Row],[SNAP_Average]]</f>
        <v>0.10725</v>
      </c>
      <c r="G252" s="127">
        <f>Table1422[[#This Row],[Poverty_Average]]</f>
        <v>0.19325000000000001</v>
      </c>
      <c r="H252" s="127">
        <f>Table1422[[#This Row],[Full Time Employment_Average]]</f>
        <v>0.62224999999999997</v>
      </c>
      <c r="I252">
        <f>'Update Information Here'!AL252</f>
        <v>0</v>
      </c>
      <c r="J252">
        <f t="shared" si="3"/>
        <v>0</v>
      </c>
      <c r="K252" s="131">
        <f>Table25[[#This Row],[Annual Fees]]/Table25[[#This Row],[IQ1_Average]]</f>
        <v>0</v>
      </c>
      <c r="L252" s="131">
        <f>Table25[[#This Row],[Annual Fees]]/Table25[[#This Row],[IQ2_Average]]</f>
        <v>0</v>
      </c>
      <c r="M252" s="131">
        <f>Table25[[#This Row],[Annual Fees]]/Table25[[#This Row],[IQ3_Average]]</f>
        <v>0</v>
      </c>
      <c r="N252" s="133">
        <f>AVERAGE(Table25[[#This Row],[RI_IQ1]:[RI_IQ3]])</f>
        <v>0</v>
      </c>
      <c r="O252">
        <f>IF(Table25[[#This Row],[SNAP_Average]]&gt;20%,1, IF(Table25[[#This Row],[SNAP_Average]]&lt;11%, 3, 2))</f>
        <v>3</v>
      </c>
      <c r="P252">
        <f>IF(Table25[[#This Row],[Poverty_Average]]&gt;20%,1, IF(Table25[[#This Row],[Poverty_Average]]&lt;10%, 3, 2))</f>
        <v>2</v>
      </c>
      <c r="Q252">
        <f>IF(Table25[[#This Row],[Full Time Employment_Average]]&lt;30%,1, IF(Table25[[#This Row],[Full Time Employment_Average]]&gt;50%, 3, 2))</f>
        <v>3</v>
      </c>
      <c r="R252" s="135">
        <f>AVERAGE(Table25[[#This Row],[FCI_SNAP]:[FCI_FullTimeEmployment]])</f>
        <v>2.6666666666666665</v>
      </c>
      <c r="S25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5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Row],[IQ2_Average]])*(3*0.02)/12,IF(D301&lt;=1.5,"NA")))</f>
        <v>194.71153924168104</v>
      </c>
      <c r="U25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311.53846278668959</v>
      </c>
    </row>
    <row r="253" spans="1:21" x14ac:dyDescent="0.25">
      <c r="A253" t="str">
        <f>Table1422[[#This Row],[Community]]</f>
        <v xml:space="preserve">Point Baker  </v>
      </c>
      <c r="C253" s="126" t="e">
        <f>Table1422[[#This Row],[IQ1_Average]]</f>
        <v>#DIV/0!</v>
      </c>
      <c r="D253" s="126" t="e">
        <f>Table1422[[#This Row],[IQ2_Average]]</f>
        <v>#DIV/0!</v>
      </c>
      <c r="E253" s="126" t="e">
        <f>Table1422[[#This Row],[IQ3_Average]]</f>
        <v>#DIV/0!</v>
      </c>
      <c r="F253" s="128">
        <f>Table1422[[#This Row],[SNAP_Average]]</f>
        <v>0.45833333333333331</v>
      </c>
      <c r="G253" s="127">
        <f>Table1422[[#This Row],[Poverty_Average]]</f>
        <v>0.51833333333333331</v>
      </c>
      <c r="H253" s="127">
        <f>Table1422[[#This Row],[Full Time Employment_Average]]</f>
        <v>0</v>
      </c>
      <c r="I253">
        <f>'Update Information Here'!AL253</f>
        <v>0</v>
      </c>
      <c r="J253">
        <f t="shared" si="3"/>
        <v>0</v>
      </c>
      <c r="K253" s="131" t="e">
        <f>Table25[[#This Row],[Annual Fees]]/Table25[[#This Row],[IQ1_Average]]</f>
        <v>#DIV/0!</v>
      </c>
      <c r="L253" s="131" t="e">
        <f>Table25[[#This Row],[Annual Fees]]/Table25[[#This Row],[IQ2_Average]]</f>
        <v>#DIV/0!</v>
      </c>
      <c r="M253" s="131" t="e">
        <f>Table25[[#This Row],[Annual Fees]]/Table25[[#This Row],[IQ3_Average]]</f>
        <v>#DIV/0!</v>
      </c>
      <c r="N253" s="133" t="e">
        <f>AVERAGE(Table25[[#This Row],[RI_IQ1]:[RI_IQ3]])</f>
        <v>#DIV/0!</v>
      </c>
      <c r="O253">
        <f>IF(Table25[[#This Row],[SNAP_Average]]&gt;20%,1, IF(Table25[[#This Row],[SNAP_Average]]&lt;11%, 3, 2))</f>
        <v>1</v>
      </c>
      <c r="P253">
        <f>IF(Table25[[#This Row],[Poverty_Average]]&gt;20%,1, IF(Table25[[#This Row],[Poverty_Average]]&lt;10%, 3, 2))</f>
        <v>1</v>
      </c>
      <c r="Q253">
        <f>IF(Table25[[#This Row],[Full Time Employment_Average]]&lt;30%,1, IF(Table25[[#This Row],[Full Time Employment_Average]]&gt;50%, 3, 2))</f>
        <v>1</v>
      </c>
      <c r="R253" s="135">
        <f>AVERAGE(Table25[[#This Row],[FCI_SNAP]:[FCI_FullTimeEmployment]])</f>
        <v>1</v>
      </c>
      <c r="S253"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25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Row],[IQ2_Average]])*(3*0.02)/12,IF(D302&lt;=1.5,"NA")))</f>
        <v>0</v>
      </c>
      <c r="U253"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254" spans="1:21" x14ac:dyDescent="0.25">
      <c r="A254" t="str">
        <f>Table1422[[#This Row],[Community]]</f>
        <v xml:space="preserve">Point Hope </v>
      </c>
      <c r="C254" s="126">
        <f>Table1422[[#This Row],[IQ1_Average]]</f>
        <v>31125</v>
      </c>
      <c r="D254" s="126">
        <f>Table1422[[#This Row],[IQ2_Average]]</f>
        <v>51495.333333333336</v>
      </c>
      <c r="E254" s="126">
        <f>Table1422[[#This Row],[IQ3_Average]]</f>
        <v>71995</v>
      </c>
      <c r="F254" s="128">
        <f>Table1422[[#This Row],[SNAP_Average]]</f>
        <v>0.46699999999999997</v>
      </c>
      <c r="G254" s="127">
        <f>Table1422[[#This Row],[Poverty_Average]]</f>
        <v>0.3715</v>
      </c>
      <c r="H254" s="127">
        <f>Table1422[[#This Row],[Full Time Employment_Average]]</f>
        <v>0.36749999999999999</v>
      </c>
      <c r="I254">
        <f>'Update Information Here'!AL254</f>
        <v>0</v>
      </c>
      <c r="J254">
        <f t="shared" si="3"/>
        <v>0</v>
      </c>
      <c r="K254" s="131">
        <f>Table25[[#This Row],[Annual Fees]]/Table25[[#This Row],[IQ1_Average]]</f>
        <v>0</v>
      </c>
      <c r="L254" s="131">
        <f>Table25[[#This Row],[Annual Fees]]/Table25[[#This Row],[IQ2_Average]]</f>
        <v>0</v>
      </c>
      <c r="M254" s="131">
        <f>Table25[[#This Row],[Annual Fees]]/Table25[[#This Row],[IQ3_Average]]</f>
        <v>0</v>
      </c>
      <c r="N254" s="133">
        <f>AVERAGE(Table25[[#This Row],[RI_IQ1]:[RI_IQ3]])</f>
        <v>0</v>
      </c>
      <c r="O254">
        <f>IF(Table25[[#This Row],[SNAP_Average]]&gt;20%,1, IF(Table25[[#This Row],[SNAP_Average]]&lt;11%, 3, 2))</f>
        <v>1</v>
      </c>
      <c r="P254">
        <f>IF(Table25[[#This Row],[Poverty_Average]]&gt;20%,1, IF(Table25[[#This Row],[Poverty_Average]]&lt;10%, 3, 2))</f>
        <v>1</v>
      </c>
      <c r="Q254">
        <f>IF(Table25[[#This Row],[Full Time Employment_Average]]&lt;30%,1, IF(Table25[[#This Row],[Full Time Employment_Average]]&gt;50%, 3, 2))</f>
        <v>2</v>
      </c>
      <c r="R254" s="135">
        <f>AVERAGE(Table25[[#This Row],[FCI_SNAP]:[FCI_FullTimeEmployment]])</f>
        <v>1.3333333333333333</v>
      </c>
      <c r="S25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54"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Row],[IQ2_Average]])*(3*0.02)/12,IF(D303&lt;=1.5,"NA")))</f>
        <v>0</v>
      </c>
      <c r="U25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76.408666837124045</v>
      </c>
    </row>
    <row r="255" spans="1:21" x14ac:dyDescent="0.25">
      <c r="A255" t="str">
        <f>Table1422[[#This Row],[Community]]</f>
        <v xml:space="preserve">Point Lay  </v>
      </c>
      <c r="C255" s="126">
        <f>Table1422[[#This Row],[IQ1_Average]]</f>
        <v>28937.5</v>
      </c>
      <c r="D255" s="126">
        <f>Table1422[[#This Row],[IQ2_Average]]</f>
        <v>50416.75</v>
      </c>
      <c r="E255" s="126">
        <f>Table1422[[#This Row],[IQ3_Average]]</f>
        <v>74160.75</v>
      </c>
      <c r="F255" s="128">
        <f>Table1422[[#This Row],[SNAP_Average]]</f>
        <v>0.18524999999999997</v>
      </c>
      <c r="G255" s="127">
        <f>Table1422[[#This Row],[Poverty_Average]]</f>
        <v>0.23249999999999998</v>
      </c>
      <c r="H255" s="127">
        <f>Table1422[[#This Row],[Full Time Employment_Average]]</f>
        <v>0.35749999999999998</v>
      </c>
      <c r="I255">
        <f>'Update Information Here'!AL255</f>
        <v>0</v>
      </c>
      <c r="J255">
        <f t="shared" si="3"/>
        <v>0</v>
      </c>
      <c r="K255" s="131">
        <f>Table25[[#This Row],[Annual Fees]]/Table25[[#This Row],[IQ1_Average]]</f>
        <v>0</v>
      </c>
      <c r="L255" s="131">
        <f>Table25[[#This Row],[Annual Fees]]/Table25[[#This Row],[IQ2_Average]]</f>
        <v>0</v>
      </c>
      <c r="M255" s="131">
        <f>Table25[[#This Row],[Annual Fees]]/Table25[[#This Row],[IQ3_Average]]</f>
        <v>0</v>
      </c>
      <c r="N255" s="133">
        <f>AVERAGE(Table25[[#This Row],[RI_IQ1]:[RI_IQ3]])</f>
        <v>0</v>
      </c>
      <c r="O255">
        <f>IF(Table25[[#This Row],[SNAP_Average]]&gt;20%,1, IF(Table25[[#This Row],[SNAP_Average]]&lt;11%, 3, 2))</f>
        <v>2</v>
      </c>
      <c r="P255">
        <f>IF(Table25[[#This Row],[Poverty_Average]]&gt;20%,1, IF(Table25[[#This Row],[Poverty_Average]]&lt;10%, 3, 2))</f>
        <v>1</v>
      </c>
      <c r="Q255">
        <f>IF(Table25[[#This Row],[Full Time Employment_Average]]&lt;30%,1, IF(Table25[[#This Row],[Full Time Employment_Average]]&gt;50%, 3, 2))</f>
        <v>2</v>
      </c>
      <c r="R255" s="135">
        <f>AVERAGE(Table25[[#This Row],[FCI_SNAP]:[FCI_FullTimeEmployment]])</f>
        <v>1.6666666666666667</v>
      </c>
      <c r="S25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5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Row],[IQ2_Average]])*(3*0.02)/12,IF(D304&lt;=1.5,"NA")))</f>
        <v>73.66359308105497</v>
      </c>
      <c r="U25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184.15898270263745</v>
      </c>
    </row>
    <row r="256" spans="1:21" x14ac:dyDescent="0.25">
      <c r="A256" t="str">
        <f>Table1422[[#This Row],[Community]]</f>
        <v xml:space="preserve">Point MacKenzie  </v>
      </c>
      <c r="C256" s="126">
        <f>Table1422[[#This Row],[IQ1_Average]]</f>
        <v>35430.666666666664</v>
      </c>
      <c r="D256" s="126">
        <f>Table1422[[#This Row],[IQ2_Average]]</f>
        <v>68917</v>
      </c>
      <c r="E256" s="126">
        <f>Table1422[[#This Row],[IQ3_Average]]</f>
        <v>87361</v>
      </c>
      <c r="F256" s="128">
        <f>Table1422[[#This Row],[SNAP_Average]]</f>
        <v>6.6000000000000003E-2</v>
      </c>
      <c r="G256" s="127">
        <f>Table1422[[#This Row],[Poverty_Average]]</f>
        <v>0.1115</v>
      </c>
      <c r="H256" s="127">
        <f>Table1422[[#This Row],[Full Time Employment_Average]]</f>
        <v>0.36124999999999996</v>
      </c>
      <c r="I256">
        <f>'Update Information Here'!AL256</f>
        <v>0</v>
      </c>
      <c r="J256">
        <f t="shared" si="3"/>
        <v>0</v>
      </c>
      <c r="K256" s="131">
        <f>Table25[[#This Row],[Annual Fees]]/Table25[[#This Row],[IQ1_Average]]</f>
        <v>0</v>
      </c>
      <c r="L256" s="131">
        <f>Table25[[#This Row],[Annual Fees]]/Table25[[#This Row],[IQ2_Average]]</f>
        <v>0</v>
      </c>
      <c r="M256" s="131">
        <f>Table25[[#This Row],[Annual Fees]]/Table25[[#This Row],[IQ3_Average]]</f>
        <v>0</v>
      </c>
      <c r="N256" s="133">
        <f>AVERAGE(Table25[[#This Row],[RI_IQ1]:[RI_IQ3]])</f>
        <v>0</v>
      </c>
      <c r="O256">
        <f>IF(Table25[[#This Row],[SNAP_Average]]&gt;20%,1, IF(Table25[[#This Row],[SNAP_Average]]&lt;11%, 3, 2))</f>
        <v>3</v>
      </c>
      <c r="P256">
        <f>IF(Table25[[#This Row],[Poverty_Average]]&gt;20%,1, IF(Table25[[#This Row],[Poverty_Average]]&lt;10%, 3, 2))</f>
        <v>2</v>
      </c>
      <c r="Q256">
        <f>IF(Table25[[#This Row],[Full Time Employment_Average]]&lt;30%,1, IF(Table25[[#This Row],[Full Time Employment_Average]]&gt;50%, 3, 2))</f>
        <v>2</v>
      </c>
      <c r="R256" s="135">
        <f>AVERAGE(Table25[[#This Row],[FCI_SNAP]:[FCI_FullTimeEmployment]])</f>
        <v>2.3333333333333335</v>
      </c>
      <c r="S25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5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Row],[IQ2_Average]])*(3*0.02)/12,IF(D305&lt;=1.5,"NA")))</f>
        <v>92.283101336087725</v>
      </c>
      <c r="U25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230.70775334021937</v>
      </c>
    </row>
    <row r="257" spans="1:21" x14ac:dyDescent="0.25">
      <c r="A257" t="str">
        <f>Table1422[[#This Row],[Community]]</f>
        <v xml:space="preserve">Point Possession  </v>
      </c>
      <c r="C257" s="126">
        <f>Table1422[[#This Row],[IQ1_Average]]</f>
        <v>32563</v>
      </c>
      <c r="D257" s="126">
        <f>Table1422[[#This Row],[IQ2_Average]]</f>
        <v>80167</v>
      </c>
      <c r="E257" s="126">
        <f>Table1422[[#This Row],[IQ3_Average]]</f>
        <v>87357</v>
      </c>
      <c r="F257" s="128">
        <f>Table1422[[#This Row],[SNAP_Average]]</f>
        <v>5.2000000000000005E-2</v>
      </c>
      <c r="G257" s="127">
        <f>Table1422[[#This Row],[Poverty_Average]]</f>
        <v>9.4E-2</v>
      </c>
      <c r="H257" s="127">
        <f>Table1422[[#This Row],[Full Time Employment_Average]]</f>
        <v>0</v>
      </c>
      <c r="I257">
        <f>'Update Information Here'!AL257</f>
        <v>0</v>
      </c>
      <c r="J257">
        <f t="shared" si="3"/>
        <v>0</v>
      </c>
      <c r="K257" s="131">
        <f>Table25[[#This Row],[Annual Fees]]/Table25[[#This Row],[IQ1_Average]]</f>
        <v>0</v>
      </c>
      <c r="L257" s="131">
        <f>Table25[[#This Row],[Annual Fees]]/Table25[[#This Row],[IQ2_Average]]</f>
        <v>0</v>
      </c>
      <c r="M257" s="131">
        <f>Table25[[#This Row],[Annual Fees]]/Table25[[#This Row],[IQ3_Average]]</f>
        <v>0</v>
      </c>
      <c r="N257" s="133">
        <f>AVERAGE(Table25[[#This Row],[RI_IQ1]:[RI_IQ3]])</f>
        <v>0</v>
      </c>
      <c r="O257">
        <f>IF(Table25[[#This Row],[SNAP_Average]]&gt;20%,1, IF(Table25[[#This Row],[SNAP_Average]]&lt;11%, 3, 2))</f>
        <v>3</v>
      </c>
      <c r="P257">
        <f>IF(Table25[[#This Row],[Poverty_Average]]&gt;20%,1, IF(Table25[[#This Row],[Poverty_Average]]&lt;10%, 3, 2))</f>
        <v>3</v>
      </c>
      <c r="Q257">
        <f>IF(Table25[[#This Row],[Full Time Employment_Average]]&lt;30%,1, IF(Table25[[#This Row],[Full Time Employment_Average]]&gt;50%, 3, 2))</f>
        <v>1</v>
      </c>
      <c r="R257" s="135">
        <f>AVERAGE(Table25[[#This Row],[FCI_SNAP]:[FCI_FullTimeEmployment]])</f>
        <v>2.3333333333333335</v>
      </c>
      <c r="S25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5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Row],[IQ2_Average]])*(3*0.02)/12,IF(D306&lt;=1.5,"NA")))</f>
        <v>91.523226140862462</v>
      </c>
      <c r="U25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228.80806535215618</v>
      </c>
    </row>
    <row r="258" spans="1:21" x14ac:dyDescent="0.25">
      <c r="A258" t="str">
        <f>Table1422[[#This Row],[Community]]</f>
        <v xml:space="preserve">Pope-Vannoy Landing  </v>
      </c>
      <c r="C258" s="126" t="e">
        <f>Table1422[[#This Row],[IQ1_Average]]</f>
        <v>#DIV/0!</v>
      </c>
      <c r="D258" s="126" t="e">
        <f>Table1422[[#This Row],[IQ2_Average]]</f>
        <v>#DIV/0!</v>
      </c>
      <c r="E258" s="126" t="e">
        <f>Table1422[[#This Row],[IQ3_Average]]</f>
        <v>#DIV/0!</v>
      </c>
      <c r="F258" s="128" t="e">
        <f>Table1422[[#This Row],[SNAP_Average]]</f>
        <v>#DIV/0!</v>
      </c>
      <c r="G258" s="127" t="e">
        <f>Table1422[[#This Row],[Poverty_Average]]</f>
        <v>#DIV/0!</v>
      </c>
      <c r="H258" s="127">
        <f>Table1422[[#This Row],[Full Time Employment_Average]]</f>
        <v>0.28300000000000003</v>
      </c>
      <c r="I258">
        <f>'Update Information Here'!AL258</f>
        <v>0</v>
      </c>
      <c r="J258">
        <f t="shared" ref="J258:J321" si="4">I258*12</f>
        <v>0</v>
      </c>
      <c r="K258" s="131" t="e">
        <f>Table25[[#This Row],[Annual Fees]]/Table25[[#This Row],[IQ1_Average]]</f>
        <v>#DIV/0!</v>
      </c>
      <c r="L258" s="131" t="e">
        <f>Table25[[#This Row],[Annual Fees]]/Table25[[#This Row],[IQ2_Average]]</f>
        <v>#DIV/0!</v>
      </c>
      <c r="M258" s="131" t="e">
        <f>Table25[[#This Row],[Annual Fees]]/Table25[[#This Row],[IQ3_Average]]</f>
        <v>#DIV/0!</v>
      </c>
      <c r="N258" s="133" t="e">
        <f>AVERAGE(Table25[[#This Row],[RI_IQ1]:[RI_IQ3]])</f>
        <v>#DIV/0!</v>
      </c>
      <c r="O258" t="e">
        <f>IF(Table25[[#This Row],[SNAP_Average]]&gt;20%,1, IF(Table25[[#This Row],[SNAP_Average]]&lt;11%, 3, 2))</f>
        <v>#DIV/0!</v>
      </c>
      <c r="P258" t="e">
        <f>IF(Table25[[#This Row],[Poverty_Average]]&gt;20%,1, IF(Table25[[#This Row],[Poverty_Average]]&lt;10%, 3, 2))</f>
        <v>#DIV/0!</v>
      </c>
      <c r="Q258">
        <f>IF(Table25[[#This Row],[Full Time Employment_Average]]&lt;30%,1, IF(Table25[[#This Row],[Full Time Employment_Average]]&gt;50%, 3, 2))</f>
        <v>1</v>
      </c>
      <c r="R258" s="135" t="e">
        <f>AVERAGE(Table25[[#This Row],[FCI_SNAP]:[FCI_FullTimeEmployment]])</f>
        <v>#DIV/0!</v>
      </c>
      <c r="S258"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258"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Row],[IQ2_Average]])*(3*0.02)/12,IF(D307&lt;=1.5,"NA")))</f>
        <v>#DIV/0!</v>
      </c>
      <c r="U258"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259" spans="1:21" x14ac:dyDescent="0.25">
      <c r="A259" t="str">
        <f>Table1422[[#This Row],[Community]]</f>
        <v xml:space="preserve">Port Alexander </v>
      </c>
      <c r="C259" s="126">
        <f>Table1422[[#This Row],[IQ1_Average]]</f>
        <v>47975</v>
      </c>
      <c r="D259" s="126">
        <f>Table1422[[#This Row],[IQ2_Average]]</f>
        <v>65950</v>
      </c>
      <c r="E259" s="126">
        <f>Table1422[[#This Row],[IQ3_Average]]</f>
        <v>84396</v>
      </c>
      <c r="F259" s="128">
        <f>Table1422[[#This Row],[SNAP_Average]]</f>
        <v>0</v>
      </c>
      <c r="G259" s="127">
        <f>Table1422[[#This Row],[Poverty_Average]]</f>
        <v>0</v>
      </c>
      <c r="H259" s="127">
        <f>Table1422[[#This Row],[Full Time Employment_Average]]</f>
        <v>0.40100000000000002</v>
      </c>
      <c r="I259">
        <f>'Update Information Here'!AL259</f>
        <v>0</v>
      </c>
      <c r="J259">
        <f t="shared" si="4"/>
        <v>0</v>
      </c>
      <c r="K259" s="131">
        <f>Table25[[#This Row],[Annual Fees]]/Table25[[#This Row],[IQ1_Average]]</f>
        <v>0</v>
      </c>
      <c r="L259" s="131">
        <f>Table25[[#This Row],[Annual Fees]]/Table25[[#This Row],[IQ2_Average]]</f>
        <v>0</v>
      </c>
      <c r="M259" s="131">
        <f>Table25[[#This Row],[Annual Fees]]/Table25[[#This Row],[IQ3_Average]]</f>
        <v>0</v>
      </c>
      <c r="N259" s="133">
        <f>AVERAGE(Table25[[#This Row],[RI_IQ1]:[RI_IQ3]])</f>
        <v>0</v>
      </c>
      <c r="O259">
        <f>IF(Table25[[#This Row],[SNAP_Average]]&gt;20%,1, IF(Table25[[#This Row],[SNAP_Average]]&lt;11%, 3, 2))</f>
        <v>3</v>
      </c>
      <c r="P259">
        <f>IF(Table25[[#This Row],[Poverty_Average]]&gt;20%,1, IF(Table25[[#This Row],[Poverty_Average]]&lt;10%, 3, 2))</f>
        <v>3</v>
      </c>
      <c r="Q259">
        <f>IF(Table25[[#This Row],[Full Time Employment_Average]]&lt;30%,1, IF(Table25[[#This Row],[Full Time Employment_Average]]&gt;50%, 3, 2))</f>
        <v>2</v>
      </c>
      <c r="R259" s="135">
        <f>AVERAGE(Table25[[#This Row],[FCI_SNAP]:[FCI_FullTimeEmployment]])</f>
        <v>2.6666666666666665</v>
      </c>
      <c r="S25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5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Row],[IQ2_Average]])*(3*0.02)/12,IF(D308&lt;=1.5,"NA")))</f>
        <v>261.19975033014833</v>
      </c>
      <c r="U25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417.91960052823725</v>
      </c>
    </row>
    <row r="260" spans="1:21" x14ac:dyDescent="0.25">
      <c r="A260" t="str">
        <f>Table1422[[#This Row],[Community]]</f>
        <v xml:space="preserve">Port Alsworth  </v>
      </c>
      <c r="C260" s="126">
        <f>Table1422[[#This Row],[IQ1_Average]]</f>
        <v>57000</v>
      </c>
      <c r="D260" s="126">
        <f>Table1422[[#This Row],[IQ2_Average]]</f>
        <v>76375</v>
      </c>
      <c r="E260" s="126">
        <f>Table1422[[#This Row],[IQ3_Average]]</f>
        <v>90000</v>
      </c>
      <c r="F260" s="128">
        <f>Table1422[[#This Row],[SNAP_Average]]</f>
        <v>5.5000000000000005E-3</v>
      </c>
      <c r="G260" s="127">
        <f>Table1422[[#This Row],[Poverty_Average]]</f>
        <v>6.1749999999999999E-2</v>
      </c>
      <c r="H260" s="127">
        <f>Table1422[[#This Row],[Full Time Employment_Average]]</f>
        <v>0.38724999999999998</v>
      </c>
      <c r="I260">
        <f>'Update Information Here'!AL260</f>
        <v>0</v>
      </c>
      <c r="J260">
        <f t="shared" si="4"/>
        <v>0</v>
      </c>
      <c r="K260" s="131">
        <f>Table25[[#This Row],[Annual Fees]]/Table25[[#This Row],[IQ1_Average]]</f>
        <v>0</v>
      </c>
      <c r="L260" s="131">
        <f>Table25[[#This Row],[Annual Fees]]/Table25[[#This Row],[IQ2_Average]]</f>
        <v>0</v>
      </c>
      <c r="M260" s="131">
        <f>Table25[[#This Row],[Annual Fees]]/Table25[[#This Row],[IQ3_Average]]</f>
        <v>0</v>
      </c>
      <c r="N260" s="133">
        <f>AVERAGE(Table25[[#This Row],[RI_IQ1]:[RI_IQ3]])</f>
        <v>0</v>
      </c>
      <c r="O260">
        <f>IF(Table25[[#This Row],[SNAP_Average]]&gt;20%,1, IF(Table25[[#This Row],[SNAP_Average]]&lt;11%, 3, 2))</f>
        <v>3</v>
      </c>
      <c r="P260">
        <f>IF(Table25[[#This Row],[Poverty_Average]]&gt;20%,1, IF(Table25[[#This Row],[Poverty_Average]]&lt;10%, 3, 2))</f>
        <v>3</v>
      </c>
      <c r="Q260">
        <f>IF(Table25[[#This Row],[Full Time Employment_Average]]&lt;30%,1, IF(Table25[[#This Row],[Full Time Employment_Average]]&gt;50%, 3, 2))</f>
        <v>2</v>
      </c>
      <c r="R260" s="135">
        <f>AVERAGE(Table25[[#This Row],[FCI_SNAP]:[FCI_FullTimeEmployment]])</f>
        <v>2.6666666666666665</v>
      </c>
      <c r="S26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6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Row],[IQ2_Average]])*(3*0.02)/12,IF(D309&lt;=1.5,"NA")))</f>
        <v>299.41367294069101</v>
      </c>
      <c r="U26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479.06187670510559</v>
      </c>
    </row>
    <row r="261" spans="1:21" x14ac:dyDescent="0.25">
      <c r="A261" t="str">
        <f>Table1422[[#This Row],[Community]]</f>
        <v xml:space="preserve">Port Clarence  </v>
      </c>
      <c r="C261" s="126">
        <f>Table1422[[#This Row],[IQ1_Average]]</f>
        <v>42500</v>
      </c>
      <c r="D261" s="126">
        <f>Table1422[[#This Row],[IQ2_Average]]</f>
        <v>60312.5</v>
      </c>
      <c r="E261" s="126">
        <f>Table1422[[#This Row],[IQ3_Average]]</f>
        <v>77291.5</v>
      </c>
      <c r="F261" s="128">
        <f>Table1422[[#This Row],[SNAP_Average]]</f>
        <v>0</v>
      </c>
      <c r="G261" s="127">
        <f>Table1422[[#This Row],[Poverty_Average]]</f>
        <v>2.6500000000000003E-2</v>
      </c>
      <c r="H261" s="127">
        <f>Table1422[[#This Row],[Full Time Employment_Average]]</f>
        <v>0.82150000000000001</v>
      </c>
      <c r="I261">
        <f>'Update Information Here'!AL261</f>
        <v>0</v>
      </c>
      <c r="J261">
        <f t="shared" si="4"/>
        <v>0</v>
      </c>
      <c r="K261" s="131">
        <f>Table25[[#This Row],[Annual Fees]]/Table25[[#This Row],[IQ1_Average]]</f>
        <v>0</v>
      </c>
      <c r="L261" s="131">
        <f>Table25[[#This Row],[Annual Fees]]/Table25[[#This Row],[IQ2_Average]]</f>
        <v>0</v>
      </c>
      <c r="M261" s="131">
        <f>Table25[[#This Row],[Annual Fees]]/Table25[[#This Row],[IQ3_Average]]</f>
        <v>0</v>
      </c>
      <c r="N261" s="133">
        <f>AVERAGE(Table25[[#This Row],[RI_IQ1]:[RI_IQ3]])</f>
        <v>0</v>
      </c>
      <c r="O261">
        <f>IF(Table25[[#This Row],[SNAP_Average]]&gt;20%,1, IF(Table25[[#This Row],[SNAP_Average]]&lt;11%, 3, 2))</f>
        <v>3</v>
      </c>
      <c r="P261">
        <f>IF(Table25[[#This Row],[Poverty_Average]]&gt;20%,1, IF(Table25[[#This Row],[Poverty_Average]]&lt;10%, 3, 2))</f>
        <v>3</v>
      </c>
      <c r="Q261">
        <f>IF(Table25[[#This Row],[Full Time Employment_Average]]&lt;30%,1, IF(Table25[[#This Row],[Full Time Employment_Average]]&gt;50%, 3, 2))</f>
        <v>3</v>
      </c>
      <c r="R261" s="135">
        <f>AVERAGE(Table25[[#This Row],[FCI_SNAP]:[FCI_FullTimeEmployment]])</f>
        <v>3</v>
      </c>
      <c r="S26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6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Row],[IQ2_Average]])*(3*0.02)/12,IF(D310&lt;=1.5,"NA")))</f>
        <v>235.63673485630781</v>
      </c>
      <c r="U26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377.01877577009236</v>
      </c>
    </row>
    <row r="262" spans="1:21" x14ac:dyDescent="0.25">
      <c r="A262" t="str">
        <f>Table1422[[#This Row],[Community]]</f>
        <v xml:space="preserve">Port Graham  </v>
      </c>
      <c r="C262" s="126">
        <f>Table1422[[#This Row],[IQ1_Average]]</f>
        <v>28433.333333333332</v>
      </c>
      <c r="D262" s="126">
        <f>Table1422[[#This Row],[IQ2_Average]]</f>
        <v>43700</v>
      </c>
      <c r="E262" s="126">
        <f>Table1422[[#This Row],[IQ3_Average]]</f>
        <v>58833.333333333336</v>
      </c>
      <c r="F262" s="128">
        <f>Table1422[[#This Row],[SNAP_Average]]</f>
        <v>0.2215</v>
      </c>
      <c r="G262" s="127">
        <f>Table1422[[#This Row],[Poverty_Average]]</f>
        <v>0.26900000000000002</v>
      </c>
      <c r="H262" s="127">
        <f>Table1422[[#This Row],[Full Time Employment_Average]]</f>
        <v>0.29649999999999999</v>
      </c>
      <c r="I262">
        <f>'Update Information Here'!AL262</f>
        <v>20</v>
      </c>
      <c r="J262">
        <f t="shared" si="4"/>
        <v>240</v>
      </c>
      <c r="K262" s="131">
        <f>Table25[[#This Row],[Annual Fees]]/Table25[[#This Row],[IQ1_Average]]</f>
        <v>8.440797186400938E-3</v>
      </c>
      <c r="L262" s="131">
        <f>Table25[[#This Row],[Annual Fees]]/Table25[[#This Row],[IQ2_Average]]</f>
        <v>5.491990846681922E-3</v>
      </c>
      <c r="M262" s="131">
        <f>Table25[[#This Row],[Annual Fees]]/Table25[[#This Row],[IQ3_Average]]</f>
        <v>4.0793201133144472E-3</v>
      </c>
      <c r="N262" s="133">
        <f>AVERAGE(Table25[[#This Row],[RI_IQ1]:[RI_IQ3]])</f>
        <v>6.0040360487991036E-3</v>
      </c>
      <c r="O262">
        <f>IF(Table25[[#This Row],[SNAP_Average]]&gt;20%,1, IF(Table25[[#This Row],[SNAP_Average]]&lt;11%, 3, 2))</f>
        <v>1</v>
      </c>
      <c r="P262">
        <f>IF(Table25[[#This Row],[Poverty_Average]]&gt;20%,1, IF(Table25[[#This Row],[Poverty_Average]]&lt;10%, 3, 2))</f>
        <v>1</v>
      </c>
      <c r="Q262">
        <f>IF(Table25[[#This Row],[Full Time Employment_Average]]&lt;30%,1, IF(Table25[[#This Row],[Full Time Employment_Average]]&gt;50%, 3, 2))</f>
        <v>1</v>
      </c>
      <c r="R262" s="135">
        <f>AVERAGE(Table25[[#This Row],[FCI_SNAP]:[FCI_FullTimeEmployment]])</f>
        <v>1</v>
      </c>
      <c r="S26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62"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Row],[IQ2_Average]])*(3*0.02)/12,IF(D311&lt;=1.5,"NA")))</f>
        <v>0</v>
      </c>
      <c r="U26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66.621851825824066</v>
      </c>
    </row>
    <row r="263" spans="1:21" x14ac:dyDescent="0.25">
      <c r="A263" t="str">
        <f>Table1422[[#This Row],[Community]]</f>
        <v xml:space="preserve">Port Heiden </v>
      </c>
      <c r="C263" s="126">
        <f>Table1422[[#This Row],[IQ1_Average]]</f>
        <v>20152.666666666668</v>
      </c>
      <c r="D263" s="126">
        <f>Table1422[[#This Row],[IQ2_Average]]</f>
        <v>37805.666666666664</v>
      </c>
      <c r="E263" s="126">
        <f>Table1422[[#This Row],[IQ3_Average]]</f>
        <v>60458.333333333336</v>
      </c>
      <c r="F263" s="128">
        <f>Table1422[[#This Row],[SNAP_Average]]</f>
        <v>0.14850000000000002</v>
      </c>
      <c r="G263" s="127">
        <f>Table1422[[#This Row],[Poverty_Average]]</f>
        <v>0.14524999999999999</v>
      </c>
      <c r="H263" s="127">
        <f>Table1422[[#This Row],[Full Time Employment_Average]]</f>
        <v>0.36649999999999999</v>
      </c>
      <c r="I263">
        <f>'Update Information Here'!AL263</f>
        <v>0</v>
      </c>
      <c r="J263">
        <f t="shared" si="4"/>
        <v>0</v>
      </c>
      <c r="K263" s="131">
        <f>Table25[[#This Row],[Annual Fees]]/Table25[[#This Row],[IQ1_Average]]</f>
        <v>0</v>
      </c>
      <c r="L263" s="131">
        <f>Table25[[#This Row],[Annual Fees]]/Table25[[#This Row],[IQ2_Average]]</f>
        <v>0</v>
      </c>
      <c r="M263" s="131">
        <f>Table25[[#This Row],[Annual Fees]]/Table25[[#This Row],[IQ3_Average]]</f>
        <v>0</v>
      </c>
      <c r="N263" s="133">
        <f>AVERAGE(Table25[[#This Row],[RI_IQ1]:[RI_IQ3]])</f>
        <v>0</v>
      </c>
      <c r="O263">
        <f>IF(Table25[[#This Row],[SNAP_Average]]&gt;20%,1, IF(Table25[[#This Row],[SNAP_Average]]&lt;11%, 3, 2))</f>
        <v>2</v>
      </c>
      <c r="P263">
        <f>IF(Table25[[#This Row],[Poverty_Average]]&gt;20%,1, IF(Table25[[#This Row],[Poverty_Average]]&lt;10%, 3, 2))</f>
        <v>2</v>
      </c>
      <c r="Q263">
        <f>IF(Table25[[#This Row],[Full Time Employment_Average]]&lt;30%,1, IF(Table25[[#This Row],[Full Time Employment_Average]]&gt;50%, 3, 2))</f>
        <v>2</v>
      </c>
      <c r="R263" s="135">
        <f>AVERAGE(Table25[[#This Row],[FCI_SNAP]:[FCI_FullTimeEmployment]])</f>
        <v>2</v>
      </c>
      <c r="S26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6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Row],[IQ2_Average]])*(3*0.02)/12,IF(D312&lt;=1.5,"NA")))</f>
        <v>53.988332566760278</v>
      </c>
      <c r="U26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134.97083141690072</v>
      </c>
    </row>
    <row r="264" spans="1:21" x14ac:dyDescent="0.25">
      <c r="A264" t="str">
        <f>Table1422[[#This Row],[Community]]</f>
        <v xml:space="preserve">Port Lions </v>
      </c>
      <c r="C264" s="126">
        <f>Table1422[[#This Row],[IQ1_Average]]</f>
        <v>17968.75</v>
      </c>
      <c r="D264" s="126">
        <f>Table1422[[#This Row],[IQ2_Average]]</f>
        <v>35246.5</v>
      </c>
      <c r="E264" s="126">
        <f>Table1422[[#This Row],[IQ3_Average]]</f>
        <v>63128.5</v>
      </c>
      <c r="F264" s="128">
        <f>Table1422[[#This Row],[SNAP_Average]]</f>
        <v>8.2750000000000018E-2</v>
      </c>
      <c r="G264" s="127">
        <f>Table1422[[#This Row],[Poverty_Average]]</f>
        <v>9.0249999999999997E-2</v>
      </c>
      <c r="H264" s="127">
        <f>Table1422[[#This Row],[Full Time Employment_Average]]</f>
        <v>0.20866666666666667</v>
      </c>
      <c r="I264">
        <f>'Update Information Here'!AL264</f>
        <v>67</v>
      </c>
      <c r="J264">
        <f t="shared" si="4"/>
        <v>804</v>
      </c>
      <c r="K264" s="131">
        <f>Table25[[#This Row],[Annual Fees]]/Table25[[#This Row],[IQ1_Average]]</f>
        <v>4.474434782608696E-2</v>
      </c>
      <c r="L264" s="131">
        <f>Table25[[#This Row],[Annual Fees]]/Table25[[#This Row],[IQ2_Average]]</f>
        <v>2.281077553799668E-2</v>
      </c>
      <c r="M264" s="131">
        <f>Table25[[#This Row],[Annual Fees]]/Table25[[#This Row],[IQ3_Average]]</f>
        <v>1.2735927512929976E-2</v>
      </c>
      <c r="N264" s="133">
        <f>AVERAGE(Table25[[#This Row],[RI_IQ1]:[RI_IQ3]])</f>
        <v>2.6763683625671206E-2</v>
      </c>
      <c r="O264">
        <f>IF(Table25[[#This Row],[SNAP_Average]]&gt;20%,1, IF(Table25[[#This Row],[SNAP_Average]]&lt;11%, 3, 2))</f>
        <v>3</v>
      </c>
      <c r="P264">
        <f>IF(Table25[[#This Row],[Poverty_Average]]&gt;20%,1, IF(Table25[[#This Row],[Poverty_Average]]&lt;10%, 3, 2))</f>
        <v>3</v>
      </c>
      <c r="Q264">
        <f>IF(Table25[[#This Row],[Full Time Employment_Average]]&lt;30%,1, IF(Table25[[#This Row],[Full Time Employment_Average]]&gt;50%, 3, 2))</f>
        <v>1</v>
      </c>
      <c r="R264" s="135">
        <f>AVERAGE(Table25[[#This Row],[FCI_SNAP]:[FCI_FullTimeEmployment]])</f>
        <v>2.3333333333333335</v>
      </c>
      <c r="S26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6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Row],[IQ2_Average]])*(3*0.02)/12,IF(D313&lt;=1.5,"NA")))</f>
        <v>50.067846367556747</v>
      </c>
      <c r="U26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125.16961591889189</v>
      </c>
    </row>
    <row r="265" spans="1:21" x14ac:dyDescent="0.25">
      <c r="A265" t="str">
        <f>Table1422[[#This Row],[Community]]</f>
        <v xml:space="preserve">Port Protection  </v>
      </c>
      <c r="C265" s="126">
        <f>Table1422[[#This Row],[IQ1_Average]]</f>
        <v>14887.75</v>
      </c>
      <c r="D265" s="126">
        <f>Table1422[[#This Row],[IQ2_Average]]</f>
        <v>28800</v>
      </c>
      <c r="E265" s="126">
        <f>Table1422[[#This Row],[IQ3_Average]]</f>
        <v>42450</v>
      </c>
      <c r="F265" s="128">
        <f>Table1422[[#This Row],[SNAP_Average]]</f>
        <v>0.19324999999999998</v>
      </c>
      <c r="G265" s="127">
        <f>Table1422[[#This Row],[Poverty_Average]]</f>
        <v>0.33200000000000002</v>
      </c>
      <c r="H265" s="127">
        <f>Table1422[[#This Row],[Full Time Employment_Average]]</f>
        <v>0.46349999999999997</v>
      </c>
      <c r="I265">
        <f>'Update Information Here'!AL265</f>
        <v>0</v>
      </c>
      <c r="J265">
        <f t="shared" si="4"/>
        <v>0</v>
      </c>
      <c r="K265" s="131">
        <f>Table25[[#This Row],[Annual Fees]]/Table25[[#This Row],[IQ1_Average]]</f>
        <v>0</v>
      </c>
      <c r="L265" s="131">
        <f>Table25[[#This Row],[Annual Fees]]/Table25[[#This Row],[IQ2_Average]]</f>
        <v>0</v>
      </c>
      <c r="M265" s="131">
        <f>Table25[[#This Row],[Annual Fees]]/Table25[[#This Row],[IQ3_Average]]</f>
        <v>0</v>
      </c>
      <c r="N265" s="133">
        <f>AVERAGE(Table25[[#This Row],[RI_IQ1]:[RI_IQ3]])</f>
        <v>0</v>
      </c>
      <c r="O265">
        <f>IF(Table25[[#This Row],[SNAP_Average]]&gt;20%,1, IF(Table25[[#This Row],[SNAP_Average]]&lt;11%, 3, 2))</f>
        <v>2</v>
      </c>
      <c r="P265">
        <f>IF(Table25[[#This Row],[Poverty_Average]]&gt;20%,1, IF(Table25[[#This Row],[Poverty_Average]]&lt;10%, 3, 2))</f>
        <v>1</v>
      </c>
      <c r="Q265">
        <f>IF(Table25[[#This Row],[Full Time Employment_Average]]&lt;30%,1, IF(Table25[[#This Row],[Full Time Employment_Average]]&gt;50%, 3, 2))</f>
        <v>2</v>
      </c>
      <c r="R265" s="135">
        <f>AVERAGE(Table25[[#This Row],[FCI_SNAP]:[FCI_FullTimeEmployment]])</f>
        <v>1.6666666666666667</v>
      </c>
      <c r="S26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6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Row],[IQ2_Average]])*(3*0.02)/12,IF(D314&lt;=1.5,"NA")))</f>
        <v>39.856940587542844</v>
      </c>
      <c r="U26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99.642351468857143</v>
      </c>
    </row>
    <row r="266" spans="1:21" x14ac:dyDescent="0.25">
      <c r="A266" t="str">
        <f>Table1422[[#This Row],[Community]]</f>
        <v xml:space="preserve">Portage Creek  </v>
      </c>
      <c r="C266" s="126">
        <f>Table1422[[#This Row],[IQ1_Average]]</f>
        <v>15375</v>
      </c>
      <c r="D266" s="126">
        <f>Table1422[[#This Row],[IQ2_Average]]</f>
        <v>29000</v>
      </c>
      <c r="E266" s="126">
        <f>Table1422[[#This Row],[IQ3_Average]]</f>
        <v>44250</v>
      </c>
      <c r="F266" s="128">
        <f>Table1422[[#This Row],[SNAP_Average]]</f>
        <v>0.33299999999999996</v>
      </c>
      <c r="G266" s="127">
        <f>Table1422[[#This Row],[Poverty_Average]]</f>
        <v>0.64900000000000002</v>
      </c>
      <c r="H266" s="127">
        <f>Table1422[[#This Row],[Full Time Employment_Average]]</f>
        <v>0.16</v>
      </c>
      <c r="I266">
        <f>'Update Information Here'!AL266</f>
        <v>0</v>
      </c>
      <c r="J266">
        <f t="shared" si="4"/>
        <v>0</v>
      </c>
      <c r="K266" s="131">
        <f>Table25[[#This Row],[Annual Fees]]/Table25[[#This Row],[IQ1_Average]]</f>
        <v>0</v>
      </c>
      <c r="L266" s="131">
        <f>Table25[[#This Row],[Annual Fees]]/Table25[[#This Row],[IQ2_Average]]</f>
        <v>0</v>
      </c>
      <c r="M266" s="131">
        <f>Table25[[#This Row],[Annual Fees]]/Table25[[#This Row],[IQ3_Average]]</f>
        <v>0</v>
      </c>
      <c r="N266" s="133">
        <f>AVERAGE(Table25[[#This Row],[RI_IQ1]:[RI_IQ3]])</f>
        <v>0</v>
      </c>
      <c r="O266">
        <f>IF(Table25[[#This Row],[SNAP_Average]]&gt;20%,1, IF(Table25[[#This Row],[SNAP_Average]]&lt;11%, 3, 2))</f>
        <v>1</v>
      </c>
      <c r="P266">
        <f>IF(Table25[[#This Row],[Poverty_Average]]&gt;20%,1, IF(Table25[[#This Row],[Poverty_Average]]&lt;10%, 3, 2))</f>
        <v>1</v>
      </c>
      <c r="Q266">
        <f>IF(Table25[[#This Row],[Full Time Employment_Average]]&lt;30%,1, IF(Table25[[#This Row],[Full Time Employment_Average]]&gt;50%, 3, 2))</f>
        <v>1</v>
      </c>
      <c r="R266" s="135">
        <f>AVERAGE(Table25[[#This Row],[FCI_SNAP]:[FCI_FullTimeEmployment]])</f>
        <v>1</v>
      </c>
      <c r="S26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66"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Row],[IQ2_Average]])*(3*0.02)/12,IF(D315&lt;=1.5,"NA")))</f>
        <v>0</v>
      </c>
      <c r="U26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40.942570328002802</v>
      </c>
    </row>
    <row r="267" spans="1:21" x14ac:dyDescent="0.25">
      <c r="A267" t="str">
        <f>Table1422[[#This Row],[Community]]</f>
        <v xml:space="preserve">Primrose  </v>
      </c>
      <c r="C267" s="126">
        <f>Table1422[[#This Row],[IQ1_Average]]</f>
        <v>30094</v>
      </c>
      <c r="D267" s="126">
        <f>Table1422[[#This Row],[IQ2_Average]]</f>
        <v>47791.333333333336</v>
      </c>
      <c r="E267" s="126">
        <f>Table1422[[#This Row],[IQ3_Average]]</f>
        <v>72278</v>
      </c>
      <c r="F267" s="128">
        <f>Table1422[[#This Row],[SNAP_Average]]</f>
        <v>0</v>
      </c>
      <c r="G267" s="127">
        <f>Table1422[[#This Row],[Poverty_Average]]</f>
        <v>0.10999999999999999</v>
      </c>
      <c r="H267" s="127">
        <f>Table1422[[#This Row],[Full Time Employment_Average]]</f>
        <v>0.44950000000000001</v>
      </c>
      <c r="I267">
        <f>'Update Information Here'!AL267</f>
        <v>0</v>
      </c>
      <c r="J267">
        <f t="shared" si="4"/>
        <v>0</v>
      </c>
      <c r="K267" s="131">
        <f>Table25[[#This Row],[Annual Fees]]/Table25[[#This Row],[IQ1_Average]]</f>
        <v>0</v>
      </c>
      <c r="L267" s="131">
        <f>Table25[[#This Row],[Annual Fees]]/Table25[[#This Row],[IQ2_Average]]</f>
        <v>0</v>
      </c>
      <c r="M267" s="131">
        <f>Table25[[#This Row],[Annual Fees]]/Table25[[#This Row],[IQ3_Average]]</f>
        <v>0</v>
      </c>
      <c r="N267" s="133">
        <f>AVERAGE(Table25[[#This Row],[RI_IQ1]:[RI_IQ3]])</f>
        <v>0</v>
      </c>
      <c r="O267">
        <f>IF(Table25[[#This Row],[SNAP_Average]]&gt;20%,1, IF(Table25[[#This Row],[SNAP_Average]]&lt;11%, 3, 2))</f>
        <v>3</v>
      </c>
      <c r="P267">
        <f>IF(Table25[[#This Row],[Poverty_Average]]&gt;20%,1, IF(Table25[[#This Row],[Poverty_Average]]&lt;10%, 3, 2))</f>
        <v>2</v>
      </c>
      <c r="Q267">
        <f>IF(Table25[[#This Row],[Full Time Employment_Average]]&lt;30%,1, IF(Table25[[#This Row],[Full Time Employment_Average]]&gt;50%, 3, 2))</f>
        <v>2</v>
      </c>
      <c r="R267" s="135">
        <f>AVERAGE(Table25[[#This Row],[FCI_SNAP]:[FCI_FullTimeEmployment]])</f>
        <v>2.3333333333333335</v>
      </c>
      <c r="S26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6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Row],[IQ2_Average]])*(3*0.02)/12,IF(D316&lt;=1.5,"NA")))</f>
        <v>73.541330185547068</v>
      </c>
      <c r="U26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183.85332546386769</v>
      </c>
    </row>
    <row r="268" spans="1:21" x14ac:dyDescent="0.25">
      <c r="A268" t="str">
        <f>Table1422[[#This Row],[Community]]</f>
        <v xml:space="preserve">Prudhoe Bay  </v>
      </c>
      <c r="C268" s="126">
        <f>Table1422[[#This Row],[IQ1_Average]]</f>
        <v>51119</v>
      </c>
      <c r="D268" s="126">
        <f>Table1422[[#This Row],[IQ2_Average]]</f>
        <v>70731</v>
      </c>
      <c r="E268" s="126">
        <f>Table1422[[#This Row],[IQ3_Average]]</f>
        <v>84222</v>
      </c>
      <c r="F268" s="128">
        <f>Table1422[[#This Row],[SNAP_Average]]</f>
        <v>0</v>
      </c>
      <c r="G268" s="127">
        <f>Table1422[[#This Row],[Poverty_Average]]</f>
        <v>7.8E-2</v>
      </c>
      <c r="H268" s="127">
        <f>Table1422[[#This Row],[Full Time Employment_Average]]</f>
        <v>0.66725000000000001</v>
      </c>
      <c r="I268">
        <f>'Update Information Here'!AL268</f>
        <v>0</v>
      </c>
      <c r="J268">
        <f t="shared" si="4"/>
        <v>0</v>
      </c>
      <c r="K268" s="131">
        <f>Table25[[#This Row],[Annual Fees]]/Table25[[#This Row],[IQ1_Average]]</f>
        <v>0</v>
      </c>
      <c r="L268" s="131">
        <f>Table25[[#This Row],[Annual Fees]]/Table25[[#This Row],[IQ2_Average]]</f>
        <v>0</v>
      </c>
      <c r="M268" s="131">
        <f>Table25[[#This Row],[Annual Fees]]/Table25[[#This Row],[IQ3_Average]]</f>
        <v>0</v>
      </c>
      <c r="N268" s="133">
        <f>AVERAGE(Table25[[#This Row],[RI_IQ1]:[RI_IQ3]])</f>
        <v>0</v>
      </c>
      <c r="O268">
        <f>IF(Table25[[#This Row],[SNAP_Average]]&gt;20%,1, IF(Table25[[#This Row],[SNAP_Average]]&lt;11%, 3, 2))</f>
        <v>3</v>
      </c>
      <c r="P268">
        <f>IF(Table25[[#This Row],[Poverty_Average]]&gt;20%,1, IF(Table25[[#This Row],[Poverty_Average]]&lt;10%, 3, 2))</f>
        <v>3</v>
      </c>
      <c r="Q268">
        <f>IF(Table25[[#This Row],[Full Time Employment_Average]]&lt;30%,1, IF(Table25[[#This Row],[Full Time Employment_Average]]&gt;50%, 3, 2))</f>
        <v>3</v>
      </c>
      <c r="R268" s="135">
        <f>AVERAGE(Table25[[#This Row],[FCI_SNAP]:[FCI_FullTimeEmployment]])</f>
        <v>3</v>
      </c>
      <c r="S26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6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Row],[IQ2_Average]])*(3*0.02)/12,IF(D317&lt;=1.5,"NA")))</f>
        <v>274.28128460581848</v>
      </c>
      <c r="U26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438.85005536930947</v>
      </c>
    </row>
    <row r="269" spans="1:21" x14ac:dyDescent="0.25">
      <c r="A269" t="str">
        <f>Table1422[[#This Row],[Community]]</f>
        <v xml:space="preserve">Quinhagak </v>
      </c>
      <c r="C269" s="126">
        <f>Table1422[[#This Row],[IQ1_Average]]</f>
        <v>16555.666666666668</v>
      </c>
      <c r="D269" s="126">
        <f>Table1422[[#This Row],[IQ2_Average]]</f>
        <v>26966.333333333332</v>
      </c>
      <c r="E269" s="126">
        <f>Table1422[[#This Row],[IQ3_Average]]</f>
        <v>44198.666666666664</v>
      </c>
      <c r="F269" s="128">
        <f>Table1422[[#This Row],[SNAP_Average]]</f>
        <v>0.54833333333333334</v>
      </c>
      <c r="G269" s="127">
        <f>Table1422[[#This Row],[Poverty_Average]]</f>
        <v>0.35200000000000004</v>
      </c>
      <c r="H269" s="127">
        <f>Table1422[[#This Row],[Full Time Employment_Average]]</f>
        <v>0.16950000000000001</v>
      </c>
      <c r="I269">
        <f>'Update Information Here'!AL269</f>
        <v>85</v>
      </c>
      <c r="J269">
        <f t="shared" si="4"/>
        <v>1020</v>
      </c>
      <c r="K269" s="131">
        <f>Table25[[#This Row],[Annual Fees]]/Table25[[#This Row],[IQ1_Average]]</f>
        <v>6.1610324762921047E-2</v>
      </c>
      <c r="L269" s="131">
        <f>Table25[[#This Row],[Annual Fees]]/Table25[[#This Row],[IQ2_Average]]</f>
        <v>3.7824942211893843E-2</v>
      </c>
      <c r="M269" s="131">
        <f>Table25[[#This Row],[Annual Fees]]/Table25[[#This Row],[IQ3_Average]]</f>
        <v>2.3077619234366045E-2</v>
      </c>
      <c r="N269" s="133">
        <f>AVERAGE(Table25[[#This Row],[RI_IQ1]:[RI_IQ3]])</f>
        <v>4.0837628736393648E-2</v>
      </c>
      <c r="O269">
        <f>IF(Table25[[#This Row],[SNAP_Average]]&gt;20%,1, IF(Table25[[#This Row],[SNAP_Average]]&lt;11%, 3, 2))</f>
        <v>1</v>
      </c>
      <c r="P269">
        <f>IF(Table25[[#This Row],[Poverty_Average]]&gt;20%,1, IF(Table25[[#This Row],[Poverty_Average]]&lt;10%, 3, 2))</f>
        <v>1</v>
      </c>
      <c r="Q269">
        <f>IF(Table25[[#This Row],[Full Time Employment_Average]]&lt;30%,1, IF(Table25[[#This Row],[Full Time Employment_Average]]&gt;50%, 3, 2))</f>
        <v>1</v>
      </c>
      <c r="R269" s="135">
        <f>AVERAGE(Table25[[#This Row],[FCI_SNAP]:[FCI_FullTimeEmployment]])</f>
        <v>1</v>
      </c>
      <c r="S26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6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Row],[IQ2_Average]])*(3*0.02)/12,IF(D318&lt;=1.5,"NA")))</f>
        <v>0</v>
      </c>
      <c r="U26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41.628274035534176</v>
      </c>
    </row>
    <row r="270" spans="1:21" x14ac:dyDescent="0.25">
      <c r="A270" t="str">
        <f>Table1422[[#This Row],[Community]]</f>
        <v xml:space="preserve">Rampart  </v>
      </c>
      <c r="C270" s="126">
        <f>Table1422[[#This Row],[IQ1_Average]]</f>
        <v>20153</v>
      </c>
      <c r="D270" s="126">
        <f>Table1422[[#This Row],[IQ2_Average]]</f>
        <v>32344</v>
      </c>
      <c r="E270" s="126">
        <f>Table1422[[#This Row],[IQ3_Average]]</f>
        <v>52041.5</v>
      </c>
      <c r="F270" s="128">
        <f>Table1422[[#This Row],[SNAP_Average]]</f>
        <v>0.23350000000000001</v>
      </c>
      <c r="G270" s="127">
        <f>Table1422[[#This Row],[Poverty_Average]]</f>
        <v>0.13300000000000001</v>
      </c>
      <c r="H270" s="127">
        <f>Table1422[[#This Row],[Full Time Employment_Average]]</f>
        <v>0.64750000000000008</v>
      </c>
      <c r="I270">
        <f>'Update Information Here'!AL270</f>
        <v>0</v>
      </c>
      <c r="J270">
        <f t="shared" si="4"/>
        <v>0</v>
      </c>
      <c r="K270" s="131">
        <f>Table25[[#This Row],[Annual Fees]]/Table25[[#This Row],[IQ1_Average]]</f>
        <v>0</v>
      </c>
      <c r="L270" s="131">
        <f>Table25[[#This Row],[Annual Fees]]/Table25[[#This Row],[IQ2_Average]]</f>
        <v>0</v>
      </c>
      <c r="M270" s="131">
        <f>Table25[[#This Row],[Annual Fees]]/Table25[[#This Row],[IQ3_Average]]</f>
        <v>0</v>
      </c>
      <c r="N270" s="133">
        <f>AVERAGE(Table25[[#This Row],[RI_IQ1]:[RI_IQ3]])</f>
        <v>0</v>
      </c>
      <c r="O270">
        <f>IF(Table25[[#This Row],[SNAP_Average]]&gt;20%,1, IF(Table25[[#This Row],[SNAP_Average]]&lt;11%, 3, 2))</f>
        <v>1</v>
      </c>
      <c r="P270">
        <f>IF(Table25[[#This Row],[Poverty_Average]]&gt;20%,1, IF(Table25[[#This Row],[Poverty_Average]]&lt;10%, 3, 2))</f>
        <v>2</v>
      </c>
      <c r="Q270">
        <f>IF(Table25[[#This Row],[Full Time Employment_Average]]&lt;30%,1, IF(Table25[[#This Row],[Full Time Employment_Average]]&gt;50%, 3, 2))</f>
        <v>3</v>
      </c>
      <c r="R270" s="135">
        <f>AVERAGE(Table25[[#This Row],[FCI_SNAP]:[FCI_FullTimeEmployment]])</f>
        <v>2</v>
      </c>
      <c r="S27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7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Row],[IQ2_Average]])*(3*0.02)/12,IF(D319&lt;=1.5,"NA")))</f>
        <v>50.123568045496455</v>
      </c>
      <c r="U27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125.30892011374117</v>
      </c>
    </row>
    <row r="271" spans="1:21" x14ac:dyDescent="0.25">
      <c r="A271" t="str">
        <f>Table1422[[#This Row],[Community]]</f>
        <v xml:space="preserve">Red Devil  </v>
      </c>
      <c r="C271" s="126">
        <f>Table1422[[#This Row],[IQ1_Average]]</f>
        <v>26750</v>
      </c>
      <c r="D271" s="126">
        <f>Table1422[[#This Row],[IQ2_Average]]</f>
        <v>57014</v>
      </c>
      <c r="E271" s="126">
        <f>Table1422[[#This Row],[IQ3_Average]]</f>
        <v>59889</v>
      </c>
      <c r="F271" s="128">
        <f>Table1422[[#This Row],[SNAP_Average]]</f>
        <v>0.17325000000000002</v>
      </c>
      <c r="G271" s="127">
        <f>Table1422[[#This Row],[Poverty_Average]]</f>
        <v>8.5750000000000007E-2</v>
      </c>
      <c r="H271" s="127">
        <f>Table1422[[#This Row],[Full Time Employment_Average]]</f>
        <v>0.44950000000000001</v>
      </c>
      <c r="I271">
        <f>'Update Information Here'!AL271</f>
        <v>0</v>
      </c>
      <c r="J271">
        <f t="shared" si="4"/>
        <v>0</v>
      </c>
      <c r="K271" s="131">
        <f>Table25[[#This Row],[Annual Fees]]/Table25[[#This Row],[IQ1_Average]]</f>
        <v>0</v>
      </c>
      <c r="L271" s="131">
        <f>Table25[[#This Row],[Annual Fees]]/Table25[[#This Row],[IQ2_Average]]</f>
        <v>0</v>
      </c>
      <c r="M271" s="131">
        <f>Table25[[#This Row],[Annual Fees]]/Table25[[#This Row],[IQ3_Average]]</f>
        <v>0</v>
      </c>
      <c r="N271" s="133">
        <f>AVERAGE(Table25[[#This Row],[RI_IQ1]:[RI_IQ3]])</f>
        <v>0</v>
      </c>
      <c r="O271">
        <f>IF(Table25[[#This Row],[SNAP_Average]]&gt;20%,1, IF(Table25[[#This Row],[SNAP_Average]]&lt;11%, 3, 2))</f>
        <v>2</v>
      </c>
      <c r="P271">
        <f>IF(Table25[[#This Row],[Poverty_Average]]&gt;20%,1, IF(Table25[[#This Row],[Poverty_Average]]&lt;10%, 3, 2))</f>
        <v>3</v>
      </c>
      <c r="Q271">
        <f>IF(Table25[[#This Row],[Full Time Employment_Average]]&lt;30%,1, IF(Table25[[#This Row],[Full Time Employment_Average]]&gt;50%, 3, 2))</f>
        <v>2</v>
      </c>
      <c r="R271" s="135">
        <f>AVERAGE(Table25[[#This Row],[FCI_SNAP]:[FCI_FullTimeEmployment]])</f>
        <v>2.3333333333333335</v>
      </c>
      <c r="S27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7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Row],[IQ2_Average]])*(3*0.02)/12,IF(D320&lt;=1.5,"NA")))</f>
        <v>69.812622245298812</v>
      </c>
      <c r="U27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174.53155561324706</v>
      </c>
    </row>
    <row r="272" spans="1:21" x14ac:dyDescent="0.25">
      <c r="A272" t="str">
        <f>Table1422[[#This Row],[Community]]</f>
        <v xml:space="preserve">Red Dog Mine  </v>
      </c>
      <c r="C272" s="126">
        <f>Table1422[[#This Row],[IQ1_Average]]</f>
        <v>16833</v>
      </c>
      <c r="D272" s="126">
        <f>Table1422[[#This Row],[IQ2_Average]]</f>
        <v>52833</v>
      </c>
      <c r="E272" s="126">
        <f>Table1422[[#This Row],[IQ3_Average]]</f>
        <v>54667</v>
      </c>
      <c r="F272" s="128">
        <f>Table1422[[#This Row],[SNAP_Average]]</f>
        <v>9.0999999999999998E-2</v>
      </c>
      <c r="G272" s="127">
        <f>Table1422[[#This Row],[Poverty_Average]]</f>
        <v>0</v>
      </c>
      <c r="H272" s="127">
        <f>Table1422[[#This Row],[Full Time Employment_Average]]</f>
        <v>0.53475000000000006</v>
      </c>
      <c r="I272">
        <f>'Update Information Here'!AL272</f>
        <v>0</v>
      </c>
      <c r="J272">
        <f t="shared" si="4"/>
        <v>0</v>
      </c>
      <c r="K272" s="131">
        <f>Table25[[#This Row],[Annual Fees]]/Table25[[#This Row],[IQ1_Average]]</f>
        <v>0</v>
      </c>
      <c r="L272" s="131">
        <f>Table25[[#This Row],[Annual Fees]]/Table25[[#This Row],[IQ2_Average]]</f>
        <v>0</v>
      </c>
      <c r="M272" s="131">
        <f>Table25[[#This Row],[Annual Fees]]/Table25[[#This Row],[IQ3_Average]]</f>
        <v>0</v>
      </c>
      <c r="N272" s="133">
        <f>AVERAGE(Table25[[#This Row],[RI_IQ1]:[RI_IQ3]])</f>
        <v>0</v>
      </c>
      <c r="O272">
        <f>IF(Table25[[#This Row],[SNAP_Average]]&gt;20%,1, IF(Table25[[#This Row],[SNAP_Average]]&lt;11%, 3, 2))</f>
        <v>3</v>
      </c>
      <c r="P272">
        <f>IF(Table25[[#This Row],[Poverty_Average]]&gt;20%,1, IF(Table25[[#This Row],[Poverty_Average]]&lt;10%, 3, 2))</f>
        <v>3</v>
      </c>
      <c r="Q272">
        <f>IF(Table25[[#This Row],[Full Time Employment_Average]]&lt;30%,1, IF(Table25[[#This Row],[Full Time Employment_Average]]&gt;50%, 3, 2))</f>
        <v>3</v>
      </c>
      <c r="R272" s="135">
        <f>AVERAGE(Table25[[#This Row],[FCI_SNAP]:[FCI_FullTimeEmployment]])</f>
        <v>3</v>
      </c>
      <c r="S27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7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Row],[IQ2_Average]])*(3*0.02)/12,IF(D321&lt;=1.5,"NA")))</f>
        <v>129.36309030206351</v>
      </c>
      <c r="U27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206.98094448330156</v>
      </c>
    </row>
    <row r="273" spans="1:21" x14ac:dyDescent="0.25">
      <c r="A273" t="str">
        <f>Table1422[[#This Row],[Community]]</f>
        <v xml:space="preserve">Ridgeway  </v>
      </c>
      <c r="C273" s="126">
        <f>Table1422[[#This Row],[IQ1_Average]]</f>
        <v>42482.333333333336</v>
      </c>
      <c r="D273" s="126">
        <f>Table1422[[#This Row],[IQ2_Average]]</f>
        <v>80610.666666666672</v>
      </c>
      <c r="E273" s="126">
        <f>Table1422[[#This Row],[IQ3_Average]]</f>
        <v>112888</v>
      </c>
      <c r="F273" s="128">
        <f>Table1422[[#This Row],[SNAP_Average]]</f>
        <v>6.2E-2</v>
      </c>
      <c r="G273" s="127">
        <f>Table1422[[#This Row],[Poverty_Average]]</f>
        <v>6.3666666666666663E-2</v>
      </c>
      <c r="H273" s="127">
        <f>Table1422[[#This Row],[Full Time Employment_Average]]</f>
        <v>0.60299999999999998</v>
      </c>
      <c r="I273">
        <f>'Update Information Here'!AL273</f>
        <v>0</v>
      </c>
      <c r="J273">
        <f t="shared" si="4"/>
        <v>0</v>
      </c>
      <c r="K273" s="131">
        <f>Table25[[#This Row],[Annual Fees]]/Table25[[#This Row],[IQ1_Average]]</f>
        <v>0</v>
      </c>
      <c r="L273" s="131">
        <f>Table25[[#This Row],[Annual Fees]]/Table25[[#This Row],[IQ2_Average]]</f>
        <v>0</v>
      </c>
      <c r="M273" s="131">
        <f>Table25[[#This Row],[Annual Fees]]/Table25[[#This Row],[IQ3_Average]]</f>
        <v>0</v>
      </c>
      <c r="N273" s="133">
        <f>AVERAGE(Table25[[#This Row],[RI_IQ1]:[RI_IQ3]])</f>
        <v>0</v>
      </c>
      <c r="O273">
        <f>IF(Table25[[#This Row],[SNAP_Average]]&gt;20%,1, IF(Table25[[#This Row],[SNAP_Average]]&lt;11%, 3, 2))</f>
        <v>3</v>
      </c>
      <c r="P273">
        <f>IF(Table25[[#This Row],[Poverty_Average]]&gt;20%,1, IF(Table25[[#This Row],[Poverty_Average]]&lt;10%, 3, 2))</f>
        <v>3</v>
      </c>
      <c r="Q273">
        <f>IF(Table25[[#This Row],[Full Time Employment_Average]]&lt;30%,1, IF(Table25[[#This Row],[Full Time Employment_Average]]&gt;50%, 3, 2))</f>
        <v>3</v>
      </c>
      <c r="R273" s="135">
        <f>AVERAGE(Table25[[#This Row],[FCI_SNAP]:[FCI_FullTimeEmployment]])</f>
        <v>3</v>
      </c>
      <c r="S27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7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Row],[IQ2_Average]])*(3*0.02)/12,IF(D322&lt;=1.5,"NA")))</f>
        <v>279.00016855794473</v>
      </c>
      <c r="U27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446.40026969271145</v>
      </c>
    </row>
    <row r="274" spans="1:21" x14ac:dyDescent="0.25">
      <c r="A274" t="str">
        <f>Table1422[[#This Row],[Community]]</f>
        <v xml:space="preserve">Ruby </v>
      </c>
      <c r="B274" t="s">
        <v>497</v>
      </c>
      <c r="C274" s="126">
        <f>Table1422[[#This Row],[IQ1_Average]]</f>
        <v>20464.25</v>
      </c>
      <c r="D274" s="126">
        <f>Table1422[[#This Row],[IQ2_Average]]</f>
        <v>37247</v>
      </c>
      <c r="E274" s="126">
        <f>Table1422[[#This Row],[IQ3_Average]]</f>
        <v>51602</v>
      </c>
      <c r="F274" s="128">
        <f>Table1422[[#This Row],[SNAP_Average]]</f>
        <v>0.29425000000000001</v>
      </c>
      <c r="G274" s="127">
        <f>Table1422[[#This Row],[Poverty_Average]]</f>
        <v>0.245</v>
      </c>
      <c r="H274" s="127">
        <f>Table1422[[#This Row],[Full Time Employment_Average]]</f>
        <v>0.34824999999999995</v>
      </c>
      <c r="I274">
        <f>'Update Information Here'!AL274</f>
        <v>0</v>
      </c>
      <c r="J274">
        <f t="shared" si="4"/>
        <v>0</v>
      </c>
      <c r="K274" s="131">
        <f>Table25[[#This Row],[Annual Fees]]/Table25[[#This Row],[IQ1_Average]]</f>
        <v>0</v>
      </c>
      <c r="L274" s="131">
        <f>Table25[[#This Row],[Annual Fees]]/Table25[[#This Row],[IQ2_Average]]</f>
        <v>0</v>
      </c>
      <c r="M274" s="131">
        <f>Table25[[#This Row],[Annual Fees]]/Table25[[#This Row],[IQ3_Average]]</f>
        <v>0</v>
      </c>
      <c r="N274" s="133">
        <f>AVERAGE(Table25[[#This Row],[RI_IQ1]:[RI_IQ3]])</f>
        <v>0</v>
      </c>
      <c r="O274">
        <f>IF(Table25[[#This Row],[SNAP_Average]]&gt;20%,1, IF(Table25[[#This Row],[SNAP_Average]]&lt;11%, 3, 2))</f>
        <v>1</v>
      </c>
      <c r="P274">
        <f>IF(Table25[[#This Row],[Poverty_Average]]&gt;20%,1, IF(Table25[[#This Row],[Poverty_Average]]&lt;10%, 3, 2))</f>
        <v>1</v>
      </c>
      <c r="Q274">
        <f>IF(Table25[[#This Row],[Full Time Employment_Average]]&lt;30%,1, IF(Table25[[#This Row],[Full Time Employment_Average]]&gt;50%, 3, 2))</f>
        <v>2</v>
      </c>
      <c r="R274" s="135">
        <f>AVERAGE(Table25[[#This Row],[FCI_SNAP]:[FCI_FullTimeEmployment]])</f>
        <v>1.3333333333333333</v>
      </c>
      <c r="S27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74"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Row],[IQ2_Average]])*(3*0.02)/12,IF(D323&lt;=1.5,"NA")))</f>
        <v>0</v>
      </c>
      <c r="U27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52.580327804264364</v>
      </c>
    </row>
    <row r="275" spans="1:21" x14ac:dyDescent="0.25">
      <c r="A275" t="str">
        <f>Table1422[[#This Row],[Community]]</f>
        <v xml:space="preserve">Russian Mission </v>
      </c>
      <c r="C275" s="126">
        <f>Table1422[[#This Row],[IQ1_Average]]</f>
        <v>21381.25</v>
      </c>
      <c r="D275" s="126">
        <f>Table1422[[#This Row],[IQ2_Average]]</f>
        <v>29857.5</v>
      </c>
      <c r="E275" s="126">
        <f>Table1422[[#This Row],[IQ3_Average]]</f>
        <v>42869</v>
      </c>
      <c r="F275" s="128">
        <f>Table1422[[#This Row],[SNAP_Average]]</f>
        <v>0.66749999999999998</v>
      </c>
      <c r="G275" s="127">
        <f>Table1422[[#This Row],[Poverty_Average]]</f>
        <v>0.33574999999999999</v>
      </c>
      <c r="H275" s="127">
        <f>Table1422[[#This Row],[Full Time Employment_Average]]</f>
        <v>0.28374999999999995</v>
      </c>
      <c r="I275">
        <f>'Update Information Here'!AL275</f>
        <v>60</v>
      </c>
      <c r="J275">
        <f t="shared" si="4"/>
        <v>720</v>
      </c>
      <c r="K275" s="131">
        <f>Table25[[#This Row],[Annual Fees]]/Table25[[#This Row],[IQ1_Average]]</f>
        <v>3.3674364220988018E-2</v>
      </c>
      <c r="L275" s="131">
        <f>Table25[[#This Row],[Annual Fees]]/Table25[[#This Row],[IQ2_Average]]</f>
        <v>2.4114544084400905E-2</v>
      </c>
      <c r="M275" s="131">
        <f>Table25[[#This Row],[Annual Fees]]/Table25[[#This Row],[IQ3_Average]]</f>
        <v>1.6795353285590987E-2</v>
      </c>
      <c r="N275" s="133">
        <f>AVERAGE(Table25[[#This Row],[RI_IQ1]:[RI_IQ3]])</f>
        <v>2.4861420530326639E-2</v>
      </c>
      <c r="O275">
        <f>IF(Table25[[#This Row],[SNAP_Average]]&gt;20%,1, IF(Table25[[#This Row],[SNAP_Average]]&lt;11%, 3, 2))</f>
        <v>1</v>
      </c>
      <c r="P275">
        <f>IF(Table25[[#This Row],[Poverty_Average]]&gt;20%,1, IF(Table25[[#This Row],[Poverty_Average]]&lt;10%, 3, 2))</f>
        <v>1</v>
      </c>
      <c r="Q275">
        <f>IF(Table25[[#This Row],[Full Time Employment_Average]]&lt;30%,1, IF(Table25[[#This Row],[Full Time Employment_Average]]&gt;50%, 3, 2))</f>
        <v>1</v>
      </c>
      <c r="R275" s="135">
        <f>AVERAGE(Table25[[#This Row],[FCI_SNAP]:[FCI_FullTimeEmployment]])</f>
        <v>1</v>
      </c>
      <c r="S27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75"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Row],[IQ2_Average]])*(3*0.02)/12,IF(D324&lt;=1.5,"NA")))</f>
        <v>0</v>
      </c>
      <c r="U27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48.267555690802432</v>
      </c>
    </row>
    <row r="276" spans="1:21" x14ac:dyDescent="0.25">
      <c r="A276" t="str">
        <f>Table1422[[#This Row],[Community]]</f>
        <v xml:space="preserve">Salamatof  </v>
      </c>
      <c r="C276" s="126">
        <f>Table1422[[#This Row],[IQ1_Average]]</f>
        <v>22974.5</v>
      </c>
      <c r="D276" s="126">
        <f>Table1422[[#This Row],[IQ2_Average]]</f>
        <v>39989.75</v>
      </c>
      <c r="E276" s="126">
        <f>Table1422[[#This Row],[IQ3_Average]]</f>
        <v>66416.75</v>
      </c>
      <c r="F276" s="128">
        <f>Table1422[[#This Row],[SNAP_Average]]</f>
        <v>0.28949999999999998</v>
      </c>
      <c r="G276" s="127">
        <f>Table1422[[#This Row],[Poverty_Average]]</f>
        <v>0.14599999999999999</v>
      </c>
      <c r="H276" s="127">
        <f>Table1422[[#This Row],[Full Time Employment_Average]]</f>
        <v>0.39700000000000002</v>
      </c>
      <c r="I276">
        <f>'Update Information Here'!AL276</f>
        <v>0</v>
      </c>
      <c r="J276">
        <f t="shared" si="4"/>
        <v>0</v>
      </c>
      <c r="K276" s="131">
        <f>Table25[[#This Row],[Annual Fees]]/Table25[[#This Row],[IQ1_Average]]</f>
        <v>0</v>
      </c>
      <c r="L276" s="131">
        <f>Table25[[#This Row],[Annual Fees]]/Table25[[#This Row],[IQ2_Average]]</f>
        <v>0</v>
      </c>
      <c r="M276" s="131">
        <f>Table25[[#This Row],[Annual Fees]]/Table25[[#This Row],[IQ3_Average]]</f>
        <v>0</v>
      </c>
      <c r="N276" s="133">
        <f>AVERAGE(Table25[[#This Row],[RI_IQ1]:[RI_IQ3]])</f>
        <v>0</v>
      </c>
      <c r="O276">
        <f>IF(Table25[[#This Row],[SNAP_Average]]&gt;20%,1, IF(Table25[[#This Row],[SNAP_Average]]&lt;11%, 3, 2))</f>
        <v>1</v>
      </c>
      <c r="P276">
        <f>IF(Table25[[#This Row],[Poverty_Average]]&gt;20%,1, IF(Table25[[#This Row],[Poverty_Average]]&lt;10%, 3, 2))</f>
        <v>2</v>
      </c>
      <c r="Q276">
        <f>IF(Table25[[#This Row],[Full Time Employment_Average]]&lt;30%,1, IF(Table25[[#This Row],[Full Time Employment_Average]]&gt;50%, 3, 2))</f>
        <v>2</v>
      </c>
      <c r="R276" s="135">
        <f>AVERAGE(Table25[[#This Row],[FCI_SNAP]:[FCI_FullTimeEmployment]])</f>
        <v>1.6666666666666667</v>
      </c>
      <c r="S27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7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Row],[IQ2_Average]])*(3*0.02)/12,IF(D325&lt;=1.5,"NA")))</f>
        <v>59.81621878538607</v>
      </c>
      <c r="U27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149.5405469634652</v>
      </c>
    </row>
    <row r="277" spans="1:21" x14ac:dyDescent="0.25">
      <c r="A277" t="str">
        <f>Table1422[[#This Row],[Community]]</f>
        <v xml:space="preserve">Salcha  </v>
      </c>
      <c r="C277" s="126">
        <f>Table1422[[#This Row],[IQ1_Average]]</f>
        <v>38445.5</v>
      </c>
      <c r="D277" s="126">
        <f>Table1422[[#This Row],[IQ2_Average]]</f>
        <v>55814</v>
      </c>
      <c r="E277" s="126">
        <f>Table1422[[#This Row],[IQ3_Average]]</f>
        <v>83217</v>
      </c>
      <c r="F277" s="128">
        <f>Table1422[[#This Row],[SNAP_Average]]</f>
        <v>0.17200000000000001</v>
      </c>
      <c r="G277" s="127">
        <f>Table1422[[#This Row],[Poverty_Average]]</f>
        <v>0.14400000000000002</v>
      </c>
      <c r="H277" s="127">
        <f>Table1422[[#This Row],[Full Time Employment_Average]]</f>
        <v>0.56225000000000003</v>
      </c>
      <c r="I277">
        <f>'Update Information Here'!AL277</f>
        <v>0</v>
      </c>
      <c r="J277">
        <f t="shared" si="4"/>
        <v>0</v>
      </c>
      <c r="K277" s="131">
        <f>Table25[[#This Row],[Annual Fees]]/Table25[[#This Row],[IQ1_Average]]</f>
        <v>0</v>
      </c>
      <c r="L277" s="131">
        <f>Table25[[#This Row],[Annual Fees]]/Table25[[#This Row],[IQ2_Average]]</f>
        <v>0</v>
      </c>
      <c r="M277" s="131">
        <f>Table25[[#This Row],[Annual Fees]]/Table25[[#This Row],[IQ3_Average]]</f>
        <v>0</v>
      </c>
      <c r="N277" s="133">
        <f>AVERAGE(Table25[[#This Row],[RI_IQ1]:[RI_IQ3]])</f>
        <v>0</v>
      </c>
      <c r="O277">
        <f>IF(Table25[[#This Row],[SNAP_Average]]&gt;20%,1, IF(Table25[[#This Row],[SNAP_Average]]&lt;11%, 3, 2))</f>
        <v>2</v>
      </c>
      <c r="P277">
        <f>IF(Table25[[#This Row],[Poverty_Average]]&gt;20%,1, IF(Table25[[#This Row],[Poverty_Average]]&lt;10%, 3, 2))</f>
        <v>2</v>
      </c>
      <c r="Q277">
        <f>IF(Table25[[#This Row],[Full Time Employment_Average]]&lt;30%,1, IF(Table25[[#This Row],[Full Time Employment_Average]]&gt;50%, 3, 2))</f>
        <v>3</v>
      </c>
      <c r="R277" s="135">
        <f>AVERAGE(Table25[[#This Row],[FCI_SNAP]:[FCI_FullTimeEmployment]])</f>
        <v>2.3333333333333335</v>
      </c>
      <c r="S27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7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Row],[IQ2_Average]])*(3*0.02)/12,IF(D326&lt;=1.5,"NA")))</f>
        <v>89.374652154994195</v>
      </c>
      <c r="U27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223.43663038748551</v>
      </c>
    </row>
    <row r="278" spans="1:21" x14ac:dyDescent="0.25">
      <c r="A278" t="str">
        <f>Table1422[[#This Row],[Community]]</f>
        <v xml:space="preserve">Sand Point </v>
      </c>
      <c r="C278" s="126">
        <f>Table1422[[#This Row],[IQ1_Average]]</f>
        <v>24156.25</v>
      </c>
      <c r="D278" s="126">
        <f>Table1422[[#This Row],[IQ2_Average]]</f>
        <v>42937.5</v>
      </c>
      <c r="E278" s="126">
        <f>Table1422[[#This Row],[IQ3_Average]]</f>
        <v>60884</v>
      </c>
      <c r="F278" s="128">
        <f>Table1422[[#This Row],[SNAP_Average]]</f>
        <v>0.23325000000000001</v>
      </c>
      <c r="G278" s="127">
        <f>Table1422[[#This Row],[Poverty_Average]]</f>
        <v>0.155</v>
      </c>
      <c r="H278" s="127">
        <f>Table1422[[#This Row],[Full Time Employment_Average]]</f>
        <v>0.54249999999999998</v>
      </c>
      <c r="I278">
        <f>'Update Information Here'!AL278</f>
        <v>30</v>
      </c>
      <c r="J278">
        <f t="shared" si="4"/>
        <v>360</v>
      </c>
      <c r="K278" s="131">
        <f>Table25[[#This Row],[Annual Fees]]/Table25[[#This Row],[IQ1_Average]]</f>
        <v>1.4902975420439845E-2</v>
      </c>
      <c r="L278" s="131">
        <f>Table25[[#This Row],[Annual Fees]]/Table25[[#This Row],[IQ2_Average]]</f>
        <v>8.3842794759825326E-3</v>
      </c>
      <c r="M278" s="131">
        <f>Table25[[#This Row],[Annual Fees]]/Table25[[#This Row],[IQ3_Average]]</f>
        <v>5.9128835161947309E-3</v>
      </c>
      <c r="N278" s="133">
        <f>AVERAGE(Table25[[#This Row],[RI_IQ1]:[RI_IQ3]])</f>
        <v>9.7333794708723692E-3</v>
      </c>
      <c r="O278">
        <f>IF(Table25[[#This Row],[SNAP_Average]]&gt;20%,1, IF(Table25[[#This Row],[SNAP_Average]]&lt;11%, 3, 2))</f>
        <v>1</v>
      </c>
      <c r="P278">
        <f>IF(Table25[[#This Row],[Poverty_Average]]&gt;20%,1, IF(Table25[[#This Row],[Poverty_Average]]&lt;10%, 3, 2))</f>
        <v>2</v>
      </c>
      <c r="Q278">
        <f>IF(Table25[[#This Row],[Full Time Employment_Average]]&lt;30%,1, IF(Table25[[#This Row],[Full Time Employment_Average]]&gt;50%, 3, 2))</f>
        <v>3</v>
      </c>
      <c r="R278" s="135">
        <f>AVERAGE(Table25[[#This Row],[FCI_SNAP]:[FCI_FullTimeEmployment]])</f>
        <v>2</v>
      </c>
      <c r="S27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7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Row],[IQ2_Average]])*(3*0.02)/12,IF(D327&lt;=1.5,"NA")))</f>
        <v>61.643543416295472</v>
      </c>
      <c r="U27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154.10885854073874</v>
      </c>
    </row>
    <row r="279" spans="1:21" x14ac:dyDescent="0.25">
      <c r="A279" t="str">
        <f>Table1422[[#This Row],[Community]]</f>
        <v xml:space="preserve">Savoonga </v>
      </c>
      <c r="C279" s="126">
        <f>Table1422[[#This Row],[IQ1_Average]]</f>
        <v>19120.5</v>
      </c>
      <c r="D279" s="126">
        <f>Table1422[[#This Row],[IQ2_Average]]</f>
        <v>35449.5</v>
      </c>
      <c r="E279" s="126">
        <f>Table1422[[#This Row],[IQ3_Average]]</f>
        <v>52803</v>
      </c>
      <c r="F279" s="128">
        <f>Table1422[[#This Row],[SNAP_Average]]</f>
        <v>0.42175000000000001</v>
      </c>
      <c r="G279" s="127">
        <f>Table1422[[#This Row],[Poverty_Average]]</f>
        <v>0.32525000000000004</v>
      </c>
      <c r="H279" s="127">
        <f>Table1422[[#This Row],[Full Time Employment_Average]]</f>
        <v>0.20949999999999996</v>
      </c>
      <c r="I279">
        <f>'Update Information Here'!AL279</f>
        <v>85</v>
      </c>
      <c r="J279">
        <f t="shared" si="4"/>
        <v>1020</v>
      </c>
      <c r="K279" s="131">
        <f>Table25[[#This Row],[Annual Fees]]/Table25[[#This Row],[IQ1_Average]]</f>
        <v>5.334588530634659E-2</v>
      </c>
      <c r="L279" s="131">
        <f>Table25[[#This Row],[Annual Fees]]/Table25[[#This Row],[IQ2_Average]]</f>
        <v>2.8773325434773411E-2</v>
      </c>
      <c r="M279" s="131">
        <f>Table25[[#This Row],[Annual Fees]]/Table25[[#This Row],[IQ3_Average]]</f>
        <v>1.9317084256576331E-2</v>
      </c>
      <c r="N279" s="133">
        <f>AVERAGE(Table25[[#This Row],[RI_IQ1]:[RI_IQ3]])</f>
        <v>3.3812098332565439E-2</v>
      </c>
      <c r="O279">
        <f>IF(Table25[[#This Row],[SNAP_Average]]&gt;20%,1, IF(Table25[[#This Row],[SNAP_Average]]&lt;11%, 3, 2))</f>
        <v>1</v>
      </c>
      <c r="P279">
        <f>IF(Table25[[#This Row],[Poverty_Average]]&gt;20%,1, IF(Table25[[#This Row],[Poverty_Average]]&lt;10%, 3, 2))</f>
        <v>1</v>
      </c>
      <c r="Q279">
        <f>IF(Table25[[#This Row],[Full Time Employment_Average]]&lt;30%,1, IF(Table25[[#This Row],[Full Time Employment_Average]]&gt;50%, 3, 2))</f>
        <v>1</v>
      </c>
      <c r="R279" s="135">
        <f>AVERAGE(Table25[[#This Row],[FCI_SNAP]:[FCI_FullTimeEmployment]])</f>
        <v>1</v>
      </c>
      <c r="S27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7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Row],[IQ2_Average]])*(3*0.02)/12,IF(D328&lt;=1.5,"NA")))</f>
        <v>0</v>
      </c>
      <c r="U27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50.277861589047824</v>
      </c>
    </row>
    <row r="280" spans="1:21" x14ac:dyDescent="0.25">
      <c r="A280" t="str">
        <f>Table1422[[#This Row],[Community]]</f>
        <v xml:space="preserve">Saxman </v>
      </c>
      <c r="C280" s="126">
        <f>Table1422[[#This Row],[IQ1_Average]]</f>
        <v>22076</v>
      </c>
      <c r="D280" s="126">
        <f>Table1422[[#This Row],[IQ2_Average]]</f>
        <v>42854.25</v>
      </c>
      <c r="E280" s="126">
        <f>Table1422[[#This Row],[IQ3_Average]]</f>
        <v>69827.75</v>
      </c>
      <c r="F280" s="128">
        <f>Table1422[[#This Row],[SNAP_Average]]</f>
        <v>0.38125000000000003</v>
      </c>
      <c r="G280" s="127">
        <f>Table1422[[#This Row],[Poverty_Average]]</f>
        <v>0.23724999999999999</v>
      </c>
      <c r="H280" s="127">
        <f>Table1422[[#This Row],[Full Time Employment_Average]]</f>
        <v>0.5</v>
      </c>
      <c r="I280">
        <f>'Update Information Here'!AL280</f>
        <v>126</v>
      </c>
      <c r="J280">
        <f t="shared" si="4"/>
        <v>1512</v>
      </c>
      <c r="K280" s="131">
        <f>Table25[[#This Row],[Annual Fees]]/Table25[[#This Row],[IQ1_Average]]</f>
        <v>6.849066859938395E-2</v>
      </c>
      <c r="L280" s="131">
        <f>Table25[[#This Row],[Annual Fees]]/Table25[[#This Row],[IQ2_Average]]</f>
        <v>3.5282381560755353E-2</v>
      </c>
      <c r="M280" s="131">
        <f>Table25[[#This Row],[Annual Fees]]/Table25[[#This Row],[IQ3_Average]]</f>
        <v>2.1653282541682927E-2</v>
      </c>
      <c r="N280" s="133">
        <f>AVERAGE(Table25[[#This Row],[RI_IQ1]:[RI_IQ3]])</f>
        <v>4.1808777567274073E-2</v>
      </c>
      <c r="O280">
        <f>IF(Table25[[#This Row],[SNAP_Average]]&gt;20%,1, IF(Table25[[#This Row],[SNAP_Average]]&lt;11%, 3, 2))</f>
        <v>1</v>
      </c>
      <c r="P280">
        <f>IF(Table25[[#This Row],[Poverty_Average]]&gt;20%,1, IF(Table25[[#This Row],[Poverty_Average]]&lt;10%, 3, 2))</f>
        <v>1</v>
      </c>
      <c r="Q280">
        <f>IF(Table25[[#This Row],[Full Time Employment_Average]]&lt;30%,1, IF(Table25[[#This Row],[Full Time Employment_Average]]&gt;50%, 3, 2))</f>
        <v>2</v>
      </c>
      <c r="R280" s="135">
        <f>AVERAGE(Table25[[#This Row],[FCI_SNAP]:[FCI_FullTimeEmployment]])</f>
        <v>1.3333333333333333</v>
      </c>
      <c r="S28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8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Row],[IQ2_Average]])*(3*0.02)/12,IF(D329&lt;=1.5,"NA")))</f>
        <v>0</v>
      </c>
      <c r="U28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60.274424334581276</v>
      </c>
    </row>
    <row r="281" spans="1:21" x14ac:dyDescent="0.25">
      <c r="A281" t="str">
        <f>Table1422[[#This Row],[Community]]</f>
        <v xml:space="preserve">Scammon Bay </v>
      </c>
      <c r="C281" s="126">
        <f>Table1422[[#This Row],[IQ1_Average]]</f>
        <v>23157.25</v>
      </c>
      <c r="D281" s="126">
        <f>Table1422[[#This Row],[IQ2_Average]]</f>
        <v>40293</v>
      </c>
      <c r="E281" s="126">
        <f>Table1422[[#This Row],[IQ3_Average]]</f>
        <v>65266.5</v>
      </c>
      <c r="F281" s="128">
        <f>Table1422[[#This Row],[SNAP_Average]]</f>
        <v>0.42225000000000001</v>
      </c>
      <c r="G281" s="127">
        <f>Table1422[[#This Row],[Poverty_Average]]</f>
        <v>0.29475000000000001</v>
      </c>
      <c r="H281" s="127">
        <f>Table1422[[#This Row],[Full Time Employment_Average]]</f>
        <v>0.10575000000000001</v>
      </c>
      <c r="I281">
        <f>'Update Information Here'!AL281</f>
        <v>73.5</v>
      </c>
      <c r="J281">
        <f t="shared" si="4"/>
        <v>882</v>
      </c>
      <c r="K281" s="131">
        <f>Table25[[#This Row],[Annual Fees]]/Table25[[#This Row],[IQ1_Average]]</f>
        <v>3.8087424024873417E-2</v>
      </c>
      <c r="L281" s="131">
        <f>Table25[[#This Row],[Annual Fees]]/Table25[[#This Row],[IQ2_Average]]</f>
        <v>2.1889658253294617E-2</v>
      </c>
      <c r="M281" s="131">
        <f>Table25[[#This Row],[Annual Fees]]/Table25[[#This Row],[IQ3_Average]]</f>
        <v>1.3513824090459883E-2</v>
      </c>
      <c r="N281" s="133">
        <f>AVERAGE(Table25[[#This Row],[RI_IQ1]:[RI_IQ3]])</f>
        <v>2.4496968789542637E-2</v>
      </c>
      <c r="O281">
        <f>IF(Table25[[#This Row],[SNAP_Average]]&gt;20%,1, IF(Table25[[#This Row],[SNAP_Average]]&lt;11%, 3, 2))</f>
        <v>1</v>
      </c>
      <c r="P281">
        <f>IF(Table25[[#This Row],[Poverty_Average]]&gt;20%,1, IF(Table25[[#This Row],[Poverty_Average]]&lt;10%, 3, 2))</f>
        <v>1</v>
      </c>
      <c r="Q281">
        <f>IF(Table25[[#This Row],[Full Time Employment_Average]]&lt;30%,1, IF(Table25[[#This Row],[Full Time Employment_Average]]&gt;50%, 3, 2))</f>
        <v>1</v>
      </c>
      <c r="R281" s="135">
        <f>AVERAGE(Table25[[#This Row],[FCI_SNAP]:[FCI_FullTimeEmployment]])</f>
        <v>1</v>
      </c>
      <c r="S28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81"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Row],[IQ2_Average]])*(3*0.02)/12,IF(D330&lt;=1.5,"NA")))</f>
        <v>0</v>
      </c>
      <c r="U28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60.007424291103284</v>
      </c>
    </row>
    <row r="282" spans="1:21" x14ac:dyDescent="0.25">
      <c r="A282" t="str">
        <f>Table1422[[#This Row],[Community]]</f>
        <v xml:space="preserve">Selawik </v>
      </c>
      <c r="C282" s="126">
        <f>Table1422[[#This Row],[IQ1_Average]]</f>
        <v>25360.5</v>
      </c>
      <c r="D282" s="126">
        <f>Table1422[[#This Row],[IQ2_Average]]</f>
        <v>45265.5</v>
      </c>
      <c r="E282" s="126">
        <f>Table1422[[#This Row],[IQ3_Average]]</f>
        <v>67750</v>
      </c>
      <c r="F282" s="128">
        <f>Table1422[[#This Row],[SNAP_Average]]</f>
        <v>0.52975000000000005</v>
      </c>
      <c r="G282" s="127">
        <f>Table1422[[#This Row],[Poverty_Average]]</f>
        <v>0.31900000000000001</v>
      </c>
      <c r="H282" s="127">
        <f>Table1422[[#This Row],[Full Time Employment_Average]]</f>
        <v>0.34475</v>
      </c>
      <c r="I282">
        <f>'Update Information Here'!AL282</f>
        <v>85</v>
      </c>
      <c r="J282">
        <f t="shared" si="4"/>
        <v>1020</v>
      </c>
      <c r="K282" s="131">
        <f>Table25[[#This Row],[Annual Fees]]/Table25[[#This Row],[IQ1_Average]]</f>
        <v>4.0220027207665467E-2</v>
      </c>
      <c r="L282" s="131">
        <f>Table25[[#This Row],[Annual Fees]]/Table25[[#This Row],[IQ2_Average]]</f>
        <v>2.2533717732047587E-2</v>
      </c>
      <c r="M282" s="131">
        <f>Table25[[#This Row],[Annual Fees]]/Table25[[#This Row],[IQ3_Average]]</f>
        <v>1.5055350553505535E-2</v>
      </c>
      <c r="N282" s="133">
        <f>AVERAGE(Table25[[#This Row],[RI_IQ1]:[RI_IQ3]])</f>
        <v>2.59363651644062E-2</v>
      </c>
      <c r="O282">
        <f>IF(Table25[[#This Row],[SNAP_Average]]&gt;20%,1, IF(Table25[[#This Row],[SNAP_Average]]&lt;11%, 3, 2))</f>
        <v>1</v>
      </c>
      <c r="P282">
        <f>IF(Table25[[#This Row],[Poverty_Average]]&gt;20%,1, IF(Table25[[#This Row],[Poverty_Average]]&lt;10%, 3, 2))</f>
        <v>1</v>
      </c>
      <c r="Q282">
        <f>IF(Table25[[#This Row],[Full Time Employment_Average]]&lt;30%,1, IF(Table25[[#This Row],[Full Time Employment_Average]]&gt;50%, 3, 2))</f>
        <v>2</v>
      </c>
      <c r="R282" s="135">
        <f>AVERAGE(Table25[[#This Row],[FCI_SNAP]:[FCI_FullTimeEmployment]])</f>
        <v>1.3333333333333333</v>
      </c>
      <c r="S28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82"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Row],[IQ2_Average]])*(3*0.02)/12,IF(D331&lt;=1.5,"NA")))</f>
        <v>0</v>
      </c>
      <c r="U28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65.545036446857139</v>
      </c>
    </row>
    <row r="283" spans="1:21" x14ac:dyDescent="0.25">
      <c r="A283" t="str">
        <f>Table1422[[#This Row],[Community]]</f>
        <v xml:space="preserve">Seldovia </v>
      </c>
      <c r="C283" s="126">
        <f>Table1422[[#This Row],[IQ1_Average]]</f>
        <v>22901.5</v>
      </c>
      <c r="D283" s="126">
        <f>Table1422[[#This Row],[IQ2_Average]]</f>
        <v>41114.25</v>
      </c>
      <c r="E283" s="126">
        <f>Table1422[[#This Row],[IQ3_Average]]</f>
        <v>61730.75</v>
      </c>
      <c r="F283" s="128">
        <f>Table1422[[#This Row],[SNAP_Average]]</f>
        <v>0.32874999999999999</v>
      </c>
      <c r="G283" s="127">
        <f>Table1422[[#This Row],[Poverty_Average]]</f>
        <v>0.2505</v>
      </c>
      <c r="H283" s="127">
        <f>Table1422[[#This Row],[Full Time Employment_Average]]</f>
        <v>0.47025</v>
      </c>
      <c r="I283">
        <f>'Update Information Here'!AL283</f>
        <v>77.2</v>
      </c>
      <c r="J283">
        <f t="shared" si="4"/>
        <v>926.40000000000009</v>
      </c>
      <c r="K283" s="131">
        <f>Table25[[#This Row],[Annual Fees]]/Table25[[#This Row],[IQ1_Average]]</f>
        <v>4.0451498810121611E-2</v>
      </c>
      <c r="L283" s="131">
        <f>Table25[[#This Row],[Annual Fees]]/Table25[[#This Row],[IQ2_Average]]</f>
        <v>2.2532333679928494E-2</v>
      </c>
      <c r="M283" s="131">
        <f>Table25[[#This Row],[Annual Fees]]/Table25[[#This Row],[IQ3_Average]]</f>
        <v>1.5007107478849683E-2</v>
      </c>
      <c r="N283" s="133">
        <f>AVERAGE(Table25[[#This Row],[RI_IQ1]:[RI_IQ3]])</f>
        <v>2.5996979989633264E-2</v>
      </c>
      <c r="O283">
        <f>IF(Table25[[#This Row],[SNAP_Average]]&gt;20%,1, IF(Table25[[#This Row],[SNAP_Average]]&lt;11%, 3, 2))</f>
        <v>1</v>
      </c>
      <c r="P283">
        <f>IF(Table25[[#This Row],[Poverty_Average]]&gt;20%,1, IF(Table25[[#This Row],[Poverty_Average]]&lt;10%, 3, 2))</f>
        <v>1</v>
      </c>
      <c r="Q283">
        <f>IF(Table25[[#This Row],[Full Time Employment_Average]]&lt;30%,1, IF(Table25[[#This Row],[Full Time Employment_Average]]&gt;50%, 3, 2))</f>
        <v>2</v>
      </c>
      <c r="R283" s="135">
        <f>AVERAGE(Table25[[#This Row],[FCI_SNAP]:[FCI_FullTimeEmployment]])</f>
        <v>1.3333333333333333</v>
      </c>
      <c r="S28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83"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Row],[IQ2_Average]])*(3*0.02)/12,IF(D332&lt;=1.5,"NA")))</f>
        <v>0</v>
      </c>
      <c r="U28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59.391513961071496</v>
      </c>
    </row>
    <row r="284" spans="1:21" x14ac:dyDescent="0.25">
      <c r="A284" t="str">
        <f>Table1422[[#This Row],[Community]]</f>
        <v xml:space="preserve">Seldovia Village  </v>
      </c>
      <c r="C284" s="126">
        <f>Table1422[[#This Row],[IQ1_Average]]</f>
        <v>22437.5</v>
      </c>
      <c r="D284" s="126">
        <f>Table1422[[#This Row],[IQ2_Average]]</f>
        <v>43946.5</v>
      </c>
      <c r="E284" s="126">
        <f>Table1422[[#This Row],[IQ3_Average]]</f>
        <v>64467.25</v>
      </c>
      <c r="F284" s="128">
        <f>Table1422[[#This Row],[SNAP_Average]]</f>
        <v>0.13450000000000001</v>
      </c>
      <c r="G284" s="127">
        <f>Table1422[[#This Row],[Poverty_Average]]</f>
        <v>0.11424999999999999</v>
      </c>
      <c r="H284" s="127">
        <f>Table1422[[#This Row],[Full Time Employment_Average]]</f>
        <v>0.51649999999999996</v>
      </c>
      <c r="I284">
        <f>'Update Information Here'!AL284</f>
        <v>0</v>
      </c>
      <c r="J284">
        <f t="shared" si="4"/>
        <v>0</v>
      </c>
      <c r="K284" s="131">
        <f>Table25[[#This Row],[Annual Fees]]/Table25[[#This Row],[IQ1_Average]]</f>
        <v>0</v>
      </c>
      <c r="L284" s="131">
        <f>Table25[[#This Row],[Annual Fees]]/Table25[[#This Row],[IQ2_Average]]</f>
        <v>0</v>
      </c>
      <c r="M284" s="131">
        <f>Table25[[#This Row],[Annual Fees]]/Table25[[#This Row],[IQ3_Average]]</f>
        <v>0</v>
      </c>
      <c r="N284" s="133">
        <f>AVERAGE(Table25[[#This Row],[RI_IQ1]:[RI_IQ3]])</f>
        <v>0</v>
      </c>
      <c r="O284">
        <f>IF(Table25[[#This Row],[SNAP_Average]]&gt;20%,1, IF(Table25[[#This Row],[SNAP_Average]]&lt;11%, 3, 2))</f>
        <v>2</v>
      </c>
      <c r="P284">
        <f>IF(Table25[[#This Row],[Poverty_Average]]&gt;20%,1, IF(Table25[[#This Row],[Poverty_Average]]&lt;10%, 3, 2))</f>
        <v>2</v>
      </c>
      <c r="Q284">
        <f>IF(Table25[[#This Row],[Full Time Employment_Average]]&lt;30%,1, IF(Table25[[#This Row],[Full Time Employment_Average]]&gt;50%, 3, 2))</f>
        <v>3</v>
      </c>
      <c r="R284" s="135">
        <f>AVERAGE(Table25[[#This Row],[FCI_SNAP]:[FCI_FullTimeEmployment]])</f>
        <v>2.3333333333333335</v>
      </c>
      <c r="S28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8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Row],[IQ2_Average]])*(3*0.02)/12,IF(D333&lt;=1.5,"NA")))</f>
        <v>60.361003796020491</v>
      </c>
      <c r="U28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150.90250949005124</v>
      </c>
    </row>
    <row r="285" spans="1:21" x14ac:dyDescent="0.25">
      <c r="A285" t="str">
        <f>Table1422[[#This Row],[Community]]</f>
        <v xml:space="preserve">Seward </v>
      </c>
      <c r="C285" s="126">
        <f>Table1422[[#This Row],[IQ1_Average]]</f>
        <v>19626.5</v>
      </c>
      <c r="D285" s="126">
        <f>Table1422[[#This Row],[IQ2_Average]]</f>
        <v>44377</v>
      </c>
      <c r="E285" s="126">
        <f>Table1422[[#This Row],[IQ3_Average]]</f>
        <v>64710.75</v>
      </c>
      <c r="F285" s="128">
        <f>Table1422[[#This Row],[SNAP_Average]]</f>
        <v>0.20350000000000001</v>
      </c>
      <c r="G285" s="127">
        <f>Table1422[[#This Row],[Poverty_Average]]</f>
        <v>0.18525000000000003</v>
      </c>
      <c r="H285" s="127">
        <f>Table1422[[#This Row],[Full Time Employment_Average]]</f>
        <v>0.56566666666666665</v>
      </c>
      <c r="I285">
        <f>'Update Information Here'!AL285</f>
        <v>0</v>
      </c>
      <c r="J285">
        <f t="shared" si="4"/>
        <v>0</v>
      </c>
      <c r="K285" s="131">
        <f>Table25[[#This Row],[Annual Fees]]/Table25[[#This Row],[IQ1_Average]]</f>
        <v>0</v>
      </c>
      <c r="L285" s="131">
        <f>Table25[[#This Row],[Annual Fees]]/Table25[[#This Row],[IQ2_Average]]</f>
        <v>0</v>
      </c>
      <c r="M285" s="131">
        <f>Table25[[#This Row],[Annual Fees]]/Table25[[#This Row],[IQ3_Average]]</f>
        <v>0</v>
      </c>
      <c r="N285" s="133">
        <f>AVERAGE(Table25[[#This Row],[RI_IQ1]:[RI_IQ3]])</f>
        <v>0</v>
      </c>
      <c r="O285">
        <f>IF(Table25[[#This Row],[SNAP_Average]]&gt;20%,1, IF(Table25[[#This Row],[SNAP_Average]]&lt;11%, 3, 2))</f>
        <v>1</v>
      </c>
      <c r="P285">
        <f>IF(Table25[[#This Row],[Poverty_Average]]&gt;20%,1, IF(Table25[[#This Row],[Poverty_Average]]&lt;10%, 3, 2))</f>
        <v>2</v>
      </c>
      <c r="Q285">
        <f>IF(Table25[[#This Row],[Full Time Employment_Average]]&lt;30%,1, IF(Table25[[#This Row],[Full Time Employment_Average]]&gt;50%, 3, 2))</f>
        <v>3</v>
      </c>
      <c r="R285" s="135">
        <f>AVERAGE(Table25[[#This Row],[FCI_SNAP]:[FCI_FullTimeEmployment]])</f>
        <v>2</v>
      </c>
      <c r="S28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8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Row],[IQ2_Average]])*(3*0.02)/12,IF(D334&lt;=1.5,"NA")))</f>
        <v>56.218244851254603</v>
      </c>
      <c r="U28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140.54561212813653</v>
      </c>
    </row>
    <row r="286" spans="1:21" x14ac:dyDescent="0.25">
      <c r="A286" t="str">
        <f>Table1422[[#This Row],[Community]]</f>
        <v xml:space="preserve">Shageluk </v>
      </c>
      <c r="B286" t="s">
        <v>497</v>
      </c>
      <c r="C286" s="126">
        <f>Table1422[[#This Row],[IQ1_Average]]</f>
        <v>11713.75</v>
      </c>
      <c r="D286" s="126">
        <f>Table1422[[#This Row],[IQ2_Average]]</f>
        <v>20115</v>
      </c>
      <c r="E286" s="126">
        <f>Table1422[[#This Row],[IQ3_Average]]</f>
        <v>38671</v>
      </c>
      <c r="F286" s="128">
        <f>Table1422[[#This Row],[SNAP_Average]]</f>
        <v>0.41775000000000007</v>
      </c>
      <c r="G286" s="127">
        <f>Table1422[[#This Row],[Poverty_Average]]</f>
        <v>0.35549999999999998</v>
      </c>
      <c r="H286" s="127">
        <f>Table1422[[#This Row],[Full Time Employment_Average]]</f>
        <v>0.42775000000000002</v>
      </c>
      <c r="I286">
        <f>'Update Information Here'!AL286</f>
        <v>0</v>
      </c>
      <c r="J286">
        <f t="shared" si="4"/>
        <v>0</v>
      </c>
      <c r="K286" s="131">
        <f>Table25[[#This Row],[Annual Fees]]/Table25[[#This Row],[IQ1_Average]]</f>
        <v>0</v>
      </c>
      <c r="L286" s="131">
        <f>Table25[[#This Row],[Annual Fees]]/Table25[[#This Row],[IQ2_Average]]</f>
        <v>0</v>
      </c>
      <c r="M286" s="131">
        <f>Table25[[#This Row],[Annual Fees]]/Table25[[#This Row],[IQ3_Average]]</f>
        <v>0</v>
      </c>
      <c r="N286" s="133">
        <f>AVERAGE(Table25[[#This Row],[RI_IQ1]:[RI_IQ3]])</f>
        <v>0</v>
      </c>
      <c r="O286">
        <f>IF(Table25[[#This Row],[SNAP_Average]]&gt;20%,1, IF(Table25[[#This Row],[SNAP_Average]]&lt;11%, 3, 2))</f>
        <v>1</v>
      </c>
      <c r="P286">
        <f>IF(Table25[[#This Row],[Poverty_Average]]&gt;20%,1, IF(Table25[[#This Row],[Poverty_Average]]&lt;10%, 3, 2))</f>
        <v>1</v>
      </c>
      <c r="Q286">
        <f>IF(Table25[[#This Row],[Full Time Employment_Average]]&lt;30%,1, IF(Table25[[#This Row],[Full Time Employment_Average]]&gt;50%, 3, 2))</f>
        <v>2</v>
      </c>
      <c r="R286" s="135">
        <f>AVERAGE(Table25[[#This Row],[FCI_SNAP]:[FCI_FullTimeEmployment]])</f>
        <v>1.3333333333333333</v>
      </c>
      <c r="S28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86"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Row],[IQ2_Average]])*(3*0.02)/12,IF(D335&lt;=1.5,"NA")))</f>
        <v>0</v>
      </c>
      <c r="U28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31.066885487413838</v>
      </c>
    </row>
    <row r="287" spans="1:21" x14ac:dyDescent="0.25">
      <c r="A287" t="str">
        <f>Table1422[[#This Row],[Community]]</f>
        <v xml:space="preserve">Shaktoolik </v>
      </c>
      <c r="C287" s="126">
        <f>Table1422[[#This Row],[IQ1_Average]]</f>
        <v>22475</v>
      </c>
      <c r="D287" s="126">
        <f>Table1422[[#This Row],[IQ2_Average]]</f>
        <v>39187.5</v>
      </c>
      <c r="E287" s="126">
        <f>Table1422[[#This Row],[IQ3_Average]]</f>
        <v>59785.75</v>
      </c>
      <c r="F287" s="128">
        <f>Table1422[[#This Row],[SNAP_Average]]</f>
        <v>0.28550000000000003</v>
      </c>
      <c r="G287" s="127">
        <f>Table1422[[#This Row],[Poverty_Average]]</f>
        <v>0.26074999999999998</v>
      </c>
      <c r="H287" s="127">
        <f>Table1422[[#This Row],[Full Time Employment_Average]]</f>
        <v>0.35850000000000004</v>
      </c>
      <c r="I287">
        <f>'Update Information Here'!AL287</f>
        <v>60</v>
      </c>
      <c r="J287">
        <f t="shared" si="4"/>
        <v>720</v>
      </c>
      <c r="K287" s="131">
        <f>Table25[[#This Row],[Annual Fees]]/Table25[[#This Row],[IQ1_Average]]</f>
        <v>3.203559510567297E-2</v>
      </c>
      <c r="L287" s="131">
        <f>Table25[[#This Row],[Annual Fees]]/Table25[[#This Row],[IQ2_Average]]</f>
        <v>1.8373205741626795E-2</v>
      </c>
      <c r="M287" s="131">
        <f>Table25[[#This Row],[Annual Fees]]/Table25[[#This Row],[IQ3_Average]]</f>
        <v>1.2043003558540287E-2</v>
      </c>
      <c r="N287" s="133">
        <f>AVERAGE(Table25[[#This Row],[RI_IQ1]:[RI_IQ3]])</f>
        <v>2.0817268135280016E-2</v>
      </c>
      <c r="O287">
        <f>IF(Table25[[#This Row],[SNAP_Average]]&gt;20%,1, IF(Table25[[#This Row],[SNAP_Average]]&lt;11%, 3, 2))</f>
        <v>1</v>
      </c>
      <c r="P287">
        <f>IF(Table25[[#This Row],[Poverty_Average]]&gt;20%,1, IF(Table25[[#This Row],[Poverty_Average]]&lt;10%, 3, 2))</f>
        <v>1</v>
      </c>
      <c r="Q287">
        <f>IF(Table25[[#This Row],[Full Time Employment_Average]]&lt;30%,1, IF(Table25[[#This Row],[Full Time Employment_Average]]&gt;50%, 3, 2))</f>
        <v>2</v>
      </c>
      <c r="R287" s="135">
        <f>AVERAGE(Table25[[#This Row],[FCI_SNAP]:[FCI_FullTimeEmployment]])</f>
        <v>1.3333333333333333</v>
      </c>
      <c r="S28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87"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Row],[IQ2_Average]])*(3*0.02)/12,IF(D336&lt;=1.5,"NA")))</f>
        <v>0</v>
      </c>
      <c r="U28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57.644451337315616</v>
      </c>
    </row>
    <row r="288" spans="1:21" x14ac:dyDescent="0.25">
      <c r="A288" t="str">
        <f>Table1422[[#This Row],[Community]]</f>
        <v xml:space="preserve">Shishmaref </v>
      </c>
      <c r="B288" t="s">
        <v>497</v>
      </c>
      <c r="C288" s="126">
        <f>Table1422[[#This Row],[IQ1_Average]]</f>
        <v>20364.75</v>
      </c>
      <c r="D288" s="126">
        <f>Table1422[[#This Row],[IQ2_Average]]</f>
        <v>37002.25</v>
      </c>
      <c r="E288" s="126">
        <f>Table1422[[#This Row],[IQ3_Average]]</f>
        <v>53422</v>
      </c>
      <c r="F288" s="128">
        <f>Table1422[[#This Row],[SNAP_Average]]</f>
        <v>0.36875000000000002</v>
      </c>
      <c r="G288" s="127">
        <f>Table1422[[#This Row],[Poverty_Average]]</f>
        <v>0.26125000000000004</v>
      </c>
      <c r="H288" s="127">
        <f>Table1422[[#This Row],[Full Time Employment_Average]]</f>
        <v>0.33374999999999999</v>
      </c>
      <c r="I288">
        <f>'Update Information Here'!AL288</f>
        <v>0</v>
      </c>
      <c r="J288">
        <f t="shared" si="4"/>
        <v>0</v>
      </c>
      <c r="K288" s="131">
        <f>Table25[[#This Row],[Annual Fees]]/Table25[[#This Row],[IQ1_Average]]</f>
        <v>0</v>
      </c>
      <c r="L288" s="131">
        <f>Table25[[#This Row],[Annual Fees]]/Table25[[#This Row],[IQ2_Average]]</f>
        <v>0</v>
      </c>
      <c r="M288" s="131">
        <f>Table25[[#This Row],[Annual Fees]]/Table25[[#This Row],[IQ3_Average]]</f>
        <v>0</v>
      </c>
      <c r="N288" s="133">
        <f>AVERAGE(Table25[[#This Row],[RI_IQ1]:[RI_IQ3]])</f>
        <v>0</v>
      </c>
      <c r="O288">
        <f>IF(Table25[[#This Row],[SNAP_Average]]&gt;20%,1, IF(Table25[[#This Row],[SNAP_Average]]&lt;11%, 3, 2))</f>
        <v>1</v>
      </c>
      <c r="P288">
        <f>IF(Table25[[#This Row],[Poverty_Average]]&gt;20%,1, IF(Table25[[#This Row],[Poverty_Average]]&lt;10%, 3, 2))</f>
        <v>1</v>
      </c>
      <c r="Q288">
        <f>IF(Table25[[#This Row],[Full Time Employment_Average]]&lt;30%,1, IF(Table25[[#This Row],[Full Time Employment_Average]]&gt;50%, 3, 2))</f>
        <v>2</v>
      </c>
      <c r="R288" s="135">
        <f>AVERAGE(Table25[[#This Row],[FCI_SNAP]:[FCI_FullTimeEmployment]])</f>
        <v>1.3333333333333333</v>
      </c>
      <c r="S28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88"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Row],[IQ2_Average]])*(3*0.02)/12,IF(D337&lt;=1.5,"NA")))</f>
        <v>0</v>
      </c>
      <c r="U28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52.715523751736391</v>
      </c>
    </row>
    <row r="289" spans="1:21" x14ac:dyDescent="0.25">
      <c r="A289" t="str">
        <f>Table1422[[#This Row],[Community]]</f>
        <v xml:space="preserve">Shungnak </v>
      </c>
      <c r="C289" s="126">
        <f>Table1422[[#This Row],[IQ1_Average]]</f>
        <v>23867.75</v>
      </c>
      <c r="D289" s="126">
        <f>Table1422[[#This Row],[IQ2_Average]]</f>
        <v>42306</v>
      </c>
      <c r="E289" s="126">
        <f>Table1422[[#This Row],[IQ3_Average]]</f>
        <v>60440.75</v>
      </c>
      <c r="F289" s="128">
        <f>Table1422[[#This Row],[SNAP_Average]]</f>
        <v>0.41200000000000003</v>
      </c>
      <c r="G289" s="127">
        <f>Table1422[[#This Row],[Poverty_Average]]</f>
        <v>0.23599999999999999</v>
      </c>
      <c r="H289" s="127">
        <f>Table1422[[#This Row],[Full Time Employment_Average]]</f>
        <v>0.29600000000000004</v>
      </c>
      <c r="I289">
        <f>'Update Information Here'!AL289</f>
        <v>61.2</v>
      </c>
      <c r="J289">
        <f t="shared" si="4"/>
        <v>734.40000000000009</v>
      </c>
      <c r="K289" s="131">
        <f>Table25[[#This Row],[Annual Fees]]/Table25[[#This Row],[IQ1_Average]]</f>
        <v>3.0769553057996672E-2</v>
      </c>
      <c r="L289" s="131">
        <f>Table25[[#This Row],[Annual Fees]]/Table25[[#This Row],[IQ2_Average]]</f>
        <v>1.7359239824138423E-2</v>
      </c>
      <c r="M289" s="131">
        <f>Table25[[#This Row],[Annual Fees]]/Table25[[#This Row],[IQ3_Average]]</f>
        <v>1.2150742669473824E-2</v>
      </c>
      <c r="N289" s="133">
        <f>AVERAGE(Table25[[#This Row],[RI_IQ1]:[RI_IQ3]])</f>
        <v>2.0093178517202971E-2</v>
      </c>
      <c r="O289">
        <f>IF(Table25[[#This Row],[SNAP_Average]]&gt;20%,1, IF(Table25[[#This Row],[SNAP_Average]]&lt;11%, 3, 2))</f>
        <v>1</v>
      </c>
      <c r="P289">
        <f>IF(Table25[[#This Row],[Poverty_Average]]&gt;20%,1, IF(Table25[[#This Row],[Poverty_Average]]&lt;10%, 3, 2))</f>
        <v>1</v>
      </c>
      <c r="Q289">
        <f>IF(Table25[[#This Row],[Full Time Employment_Average]]&lt;30%,1, IF(Table25[[#This Row],[Full Time Employment_Average]]&gt;50%, 3, 2))</f>
        <v>1</v>
      </c>
      <c r="R289" s="135">
        <f>AVERAGE(Table25[[#This Row],[FCI_SNAP]:[FCI_FullTimeEmployment]])</f>
        <v>1</v>
      </c>
      <c r="S28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89"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Row],[IQ2_Average]])*(3*0.02)/12,IF(D338&lt;=1.5,"NA")))</f>
        <v>0</v>
      </c>
      <c r="U28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60.916195959343135</v>
      </c>
    </row>
    <row r="290" spans="1:21" x14ac:dyDescent="0.25">
      <c r="A290" t="str">
        <f>Table1422[[#This Row],[Community]]</f>
        <v xml:space="preserve">Silver Springs  </v>
      </c>
      <c r="C290" s="126">
        <f>Table1422[[#This Row],[IQ1_Average]]</f>
        <v>28152</v>
      </c>
      <c r="D290" s="126">
        <f>Table1422[[#This Row],[IQ2_Average]]</f>
        <v>61685</v>
      </c>
      <c r="E290" s="126">
        <f>Table1422[[#This Row],[IQ3_Average]]</f>
        <v>91814.666666666672</v>
      </c>
      <c r="F290" s="128">
        <f>Table1422[[#This Row],[SNAP_Average]]</f>
        <v>0.34150000000000003</v>
      </c>
      <c r="G290" s="127">
        <f>Table1422[[#This Row],[Poverty_Average]]</f>
        <v>0.26975000000000005</v>
      </c>
      <c r="H290" s="127">
        <f>Table1422[[#This Row],[Full Time Employment_Average]]</f>
        <v>0.49399999999999999</v>
      </c>
      <c r="I290">
        <f>'Update Information Here'!AL290</f>
        <v>0</v>
      </c>
      <c r="J290">
        <f t="shared" si="4"/>
        <v>0</v>
      </c>
      <c r="K290" s="131">
        <f>Table25[[#This Row],[Annual Fees]]/Table25[[#This Row],[IQ1_Average]]</f>
        <v>0</v>
      </c>
      <c r="L290" s="131">
        <f>Table25[[#This Row],[Annual Fees]]/Table25[[#This Row],[IQ2_Average]]</f>
        <v>0</v>
      </c>
      <c r="M290" s="131">
        <f>Table25[[#This Row],[Annual Fees]]/Table25[[#This Row],[IQ3_Average]]</f>
        <v>0</v>
      </c>
      <c r="N290" s="133">
        <f>AVERAGE(Table25[[#This Row],[RI_IQ1]:[RI_IQ3]])</f>
        <v>0</v>
      </c>
      <c r="O290">
        <f>IF(Table25[[#This Row],[SNAP_Average]]&gt;20%,1, IF(Table25[[#This Row],[SNAP_Average]]&lt;11%, 3, 2))</f>
        <v>1</v>
      </c>
      <c r="P290">
        <f>IF(Table25[[#This Row],[Poverty_Average]]&gt;20%,1, IF(Table25[[#This Row],[Poverty_Average]]&lt;10%, 3, 2))</f>
        <v>1</v>
      </c>
      <c r="Q290">
        <f>IF(Table25[[#This Row],[Full Time Employment_Average]]&lt;30%,1, IF(Table25[[#This Row],[Full Time Employment_Average]]&gt;50%, 3, 2))</f>
        <v>2</v>
      </c>
      <c r="R290" s="135">
        <f>AVERAGE(Table25[[#This Row],[FCI_SNAP]:[FCI_FullTimeEmployment]])</f>
        <v>1.3333333333333333</v>
      </c>
      <c r="S29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9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Row],[IQ2_Average]])*(3*0.02)/12,IF(D339&lt;=1.5,"NA")))</f>
        <v>0</v>
      </c>
      <c r="U29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79.841138301141598</v>
      </c>
    </row>
    <row r="291" spans="1:21" x14ac:dyDescent="0.25">
      <c r="A291" t="str">
        <f>Table1422[[#This Row],[Community]]</f>
        <v xml:space="preserve">Sitka  </v>
      </c>
      <c r="C291" s="126">
        <f>Table1422[[#This Row],[IQ1_Average]]</f>
        <v>23681</v>
      </c>
      <c r="D291" s="126">
        <f>Table1422[[#This Row],[IQ2_Average]]</f>
        <v>40611.75</v>
      </c>
      <c r="E291" s="126">
        <f>Table1422[[#This Row],[IQ3_Average]]</f>
        <v>58303</v>
      </c>
      <c r="F291" s="128">
        <f>Table1422[[#This Row],[SNAP_Average]]</f>
        <v>0.13850000000000001</v>
      </c>
      <c r="G291" s="127">
        <f>Table1422[[#This Row],[Poverty_Average]]</f>
        <v>0.115</v>
      </c>
      <c r="H291" s="127">
        <f>Table1422[[#This Row],[Full Time Employment_Average]]</f>
        <v>0.52300000000000002</v>
      </c>
      <c r="I291">
        <f>'Update Information Here'!AL291</f>
        <v>0</v>
      </c>
      <c r="J291">
        <f t="shared" si="4"/>
        <v>0</v>
      </c>
      <c r="K291" s="131">
        <f>Table25[[#This Row],[Annual Fees]]/Table25[[#This Row],[IQ1_Average]]</f>
        <v>0</v>
      </c>
      <c r="L291" s="131">
        <f>Table25[[#This Row],[Annual Fees]]/Table25[[#This Row],[IQ2_Average]]</f>
        <v>0</v>
      </c>
      <c r="M291" s="131">
        <f>Table25[[#This Row],[Annual Fees]]/Table25[[#This Row],[IQ3_Average]]</f>
        <v>0</v>
      </c>
      <c r="N291" s="133">
        <f>AVERAGE(Table25[[#This Row],[RI_IQ1]:[RI_IQ3]])</f>
        <v>0</v>
      </c>
      <c r="O291">
        <f>IF(Table25[[#This Row],[SNAP_Average]]&gt;20%,1, IF(Table25[[#This Row],[SNAP_Average]]&lt;11%, 3, 2))</f>
        <v>2</v>
      </c>
      <c r="P291">
        <f>IF(Table25[[#This Row],[Poverty_Average]]&gt;20%,1, IF(Table25[[#This Row],[Poverty_Average]]&lt;10%, 3, 2))</f>
        <v>2</v>
      </c>
      <c r="Q291">
        <f>IF(Table25[[#This Row],[Full Time Employment_Average]]&lt;30%,1, IF(Table25[[#This Row],[Full Time Employment_Average]]&gt;50%, 3, 2))</f>
        <v>3</v>
      </c>
      <c r="R291" s="135">
        <f>AVERAGE(Table25[[#This Row],[FCI_SNAP]:[FCI_FullTimeEmployment]])</f>
        <v>2.3333333333333335</v>
      </c>
      <c r="S29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9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Row],[IQ2_Average]])*(3*0.02)/12,IF(D340&lt;=1.5,"NA")))</f>
        <v>59.521585855129324</v>
      </c>
      <c r="U29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148.80396463782333</v>
      </c>
    </row>
    <row r="292" spans="1:21" x14ac:dyDescent="0.25">
      <c r="A292" t="str">
        <f>Table1422[[#This Row],[Community]]</f>
        <v xml:space="preserve">Skagway  </v>
      </c>
      <c r="C292" s="126">
        <f>Table1422[[#This Row],[IQ1_Average]]</f>
        <v>32883.5</v>
      </c>
      <c r="D292" s="126">
        <f>Table1422[[#This Row],[IQ2_Average]]</f>
        <v>46214.5</v>
      </c>
      <c r="E292" s="126">
        <f>Table1422[[#This Row],[IQ3_Average]]</f>
        <v>67225</v>
      </c>
      <c r="F292" s="128">
        <f>Table1422[[#This Row],[SNAP_Average]]</f>
        <v>0.183</v>
      </c>
      <c r="G292" s="127">
        <f>Table1422[[#This Row],[Poverty_Average]]</f>
        <v>0.14574999999999999</v>
      </c>
      <c r="H292" s="127">
        <f>Table1422[[#This Row],[Full Time Employment_Average]]</f>
        <v>0.54699999999999993</v>
      </c>
      <c r="I292">
        <f>'Update Information Here'!AL292</f>
        <v>0</v>
      </c>
      <c r="J292">
        <f t="shared" si="4"/>
        <v>0</v>
      </c>
      <c r="K292" s="131">
        <f>Table25[[#This Row],[Annual Fees]]/Table25[[#This Row],[IQ1_Average]]</f>
        <v>0</v>
      </c>
      <c r="L292" s="131">
        <f>Table25[[#This Row],[Annual Fees]]/Table25[[#This Row],[IQ2_Average]]</f>
        <v>0</v>
      </c>
      <c r="M292" s="131">
        <f>Table25[[#This Row],[Annual Fees]]/Table25[[#This Row],[IQ3_Average]]</f>
        <v>0</v>
      </c>
      <c r="N292" s="133">
        <f>AVERAGE(Table25[[#This Row],[RI_IQ1]:[RI_IQ3]])</f>
        <v>0</v>
      </c>
      <c r="O292">
        <f>IF(Table25[[#This Row],[SNAP_Average]]&gt;20%,1, IF(Table25[[#This Row],[SNAP_Average]]&lt;11%, 3, 2))</f>
        <v>2</v>
      </c>
      <c r="P292">
        <f>IF(Table25[[#This Row],[Poverty_Average]]&gt;20%,1, IF(Table25[[#This Row],[Poverty_Average]]&lt;10%, 3, 2))</f>
        <v>2</v>
      </c>
      <c r="Q292">
        <f>IF(Table25[[#This Row],[Full Time Employment_Average]]&lt;30%,1, IF(Table25[[#This Row],[Full Time Employment_Average]]&gt;50%, 3, 2))</f>
        <v>3</v>
      </c>
      <c r="R292" s="135">
        <f>AVERAGE(Table25[[#This Row],[FCI_SNAP]:[FCI_FullTimeEmployment]])</f>
        <v>2.3333333333333335</v>
      </c>
      <c r="S29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9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Row],[IQ2_Average]])*(3*0.02)/12,IF(D341&lt;=1.5,"NA")))</f>
        <v>74.711571884120573</v>
      </c>
      <c r="U29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186.77892971030147</v>
      </c>
    </row>
    <row r="293" spans="1:21" x14ac:dyDescent="0.25">
      <c r="A293" t="str">
        <f>Table1422[[#This Row],[Community]]</f>
        <v xml:space="preserve">Skwentna  </v>
      </c>
      <c r="C293" s="126">
        <f>Table1422[[#This Row],[IQ1_Average]]</f>
        <v>12337.666666666666</v>
      </c>
      <c r="D293" s="126">
        <f>Table1422[[#This Row],[IQ2_Average]]</f>
        <v>26027.5</v>
      </c>
      <c r="E293" s="126">
        <f>Table1422[[#This Row],[IQ3_Average]]</f>
        <v>58400</v>
      </c>
      <c r="F293" s="128">
        <f>Table1422[[#This Row],[SNAP_Average]]</f>
        <v>0.11199999999999999</v>
      </c>
      <c r="G293" s="127">
        <f>Table1422[[#This Row],[Poverty_Average]]</f>
        <v>0.15075</v>
      </c>
      <c r="H293" s="127">
        <f>Table1422[[#This Row],[Full Time Employment_Average]]</f>
        <v>0.47099999999999997</v>
      </c>
      <c r="I293">
        <f>'Update Information Here'!AL293</f>
        <v>0</v>
      </c>
      <c r="J293">
        <f t="shared" si="4"/>
        <v>0</v>
      </c>
      <c r="K293" s="131">
        <f>Table25[[#This Row],[Annual Fees]]/Table25[[#This Row],[IQ1_Average]]</f>
        <v>0</v>
      </c>
      <c r="L293" s="131">
        <f>Table25[[#This Row],[Annual Fees]]/Table25[[#This Row],[IQ2_Average]]</f>
        <v>0</v>
      </c>
      <c r="M293" s="131">
        <f>Table25[[#This Row],[Annual Fees]]/Table25[[#This Row],[IQ3_Average]]</f>
        <v>0</v>
      </c>
      <c r="N293" s="133">
        <f>AVERAGE(Table25[[#This Row],[RI_IQ1]:[RI_IQ3]])</f>
        <v>0</v>
      </c>
      <c r="O293">
        <f>IF(Table25[[#This Row],[SNAP_Average]]&gt;20%,1, IF(Table25[[#This Row],[SNAP_Average]]&lt;11%, 3, 2))</f>
        <v>2</v>
      </c>
      <c r="P293">
        <f>IF(Table25[[#This Row],[Poverty_Average]]&gt;20%,1, IF(Table25[[#This Row],[Poverty_Average]]&lt;10%, 3, 2))</f>
        <v>2</v>
      </c>
      <c r="Q293">
        <f>IF(Table25[[#This Row],[Full Time Employment_Average]]&lt;30%,1, IF(Table25[[#This Row],[Full Time Employment_Average]]&gt;50%, 3, 2))</f>
        <v>2</v>
      </c>
      <c r="R293" s="135">
        <f>AVERAGE(Table25[[#This Row],[FCI_SNAP]:[FCI_FullTimeEmployment]])</f>
        <v>2</v>
      </c>
      <c r="S29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9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Row],[IQ2_Average]])*(3*0.02)/12,IF(D342&lt;=1.5,"NA")))</f>
        <v>36.60408077536465</v>
      </c>
      <c r="U29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91.51020193841164</v>
      </c>
    </row>
    <row r="294" spans="1:21" x14ac:dyDescent="0.25">
      <c r="A294" t="str">
        <f>Table1422[[#This Row],[Community]]</f>
        <v xml:space="preserve">Slana  </v>
      </c>
      <c r="C294" s="126">
        <f>Table1422[[#This Row],[IQ1_Average]]</f>
        <v>36187.5</v>
      </c>
      <c r="D294" s="126">
        <f>Table1422[[#This Row],[IQ2_Average]]</f>
        <v>55916.5</v>
      </c>
      <c r="E294" s="126">
        <f>Table1422[[#This Row],[IQ3_Average]]</f>
        <v>70818</v>
      </c>
      <c r="F294" s="128">
        <f>Table1422[[#This Row],[SNAP_Average]]</f>
        <v>0.15066666666666667</v>
      </c>
      <c r="G294" s="127">
        <f>Table1422[[#This Row],[Poverty_Average]]</f>
        <v>0.33866666666666667</v>
      </c>
      <c r="H294" s="127">
        <f>Table1422[[#This Row],[Full Time Employment_Average]]</f>
        <v>0.32</v>
      </c>
      <c r="I294">
        <f>'Update Information Here'!AL294</f>
        <v>0</v>
      </c>
      <c r="J294">
        <f t="shared" si="4"/>
        <v>0</v>
      </c>
      <c r="K294" s="131">
        <f>Table25[[#This Row],[Annual Fees]]/Table25[[#This Row],[IQ1_Average]]</f>
        <v>0</v>
      </c>
      <c r="L294" s="131">
        <f>Table25[[#This Row],[Annual Fees]]/Table25[[#This Row],[IQ2_Average]]</f>
        <v>0</v>
      </c>
      <c r="M294" s="131">
        <f>Table25[[#This Row],[Annual Fees]]/Table25[[#This Row],[IQ3_Average]]</f>
        <v>0</v>
      </c>
      <c r="N294" s="133">
        <f>AVERAGE(Table25[[#This Row],[RI_IQ1]:[RI_IQ3]])</f>
        <v>0</v>
      </c>
      <c r="O294">
        <f>IF(Table25[[#This Row],[SNAP_Average]]&gt;20%,1, IF(Table25[[#This Row],[SNAP_Average]]&lt;11%, 3, 2))</f>
        <v>2</v>
      </c>
      <c r="P294">
        <f>IF(Table25[[#This Row],[Poverty_Average]]&gt;20%,1, IF(Table25[[#This Row],[Poverty_Average]]&lt;10%, 3, 2))</f>
        <v>1</v>
      </c>
      <c r="Q294">
        <f>IF(Table25[[#This Row],[Full Time Employment_Average]]&lt;30%,1, IF(Table25[[#This Row],[Full Time Employment_Average]]&gt;50%, 3, 2))</f>
        <v>2</v>
      </c>
      <c r="R294" s="135">
        <f>AVERAGE(Table25[[#This Row],[FCI_SNAP]:[FCI_FullTimeEmployment]])</f>
        <v>1.6666666666666667</v>
      </c>
      <c r="S29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9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Row],[IQ2_Average]])*(3*0.02)/12,IF(D343&lt;=1.5,"NA")))</f>
        <v>83.83865104798322</v>
      </c>
      <c r="U29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209.5966276199581</v>
      </c>
    </row>
    <row r="295" spans="1:21" x14ac:dyDescent="0.25">
      <c r="A295" t="str">
        <f>Table1422[[#This Row],[Community]]</f>
        <v xml:space="preserve">Sleetmute  </v>
      </c>
      <c r="C295" s="126">
        <f>Table1422[[#This Row],[IQ1_Average]]</f>
        <v>31850.333333333332</v>
      </c>
      <c r="D295" s="126">
        <f>Table1422[[#This Row],[IQ2_Average]]</f>
        <v>47467.75</v>
      </c>
      <c r="E295" s="126">
        <f>Table1422[[#This Row],[IQ3_Average]]</f>
        <v>81709</v>
      </c>
      <c r="F295" s="128">
        <f>Table1422[[#This Row],[SNAP_Average]]</f>
        <v>0.33833333333333337</v>
      </c>
      <c r="G295" s="127">
        <f>Table1422[[#This Row],[Poverty_Average]]</f>
        <v>0.26100000000000001</v>
      </c>
      <c r="H295" s="127">
        <f>Table1422[[#This Row],[Full Time Employment_Average]]</f>
        <v>0.13900000000000001</v>
      </c>
      <c r="I295">
        <f>'Update Information Here'!AL295</f>
        <v>156</v>
      </c>
      <c r="J295">
        <f t="shared" si="4"/>
        <v>1872</v>
      </c>
      <c r="K295" s="131">
        <f>Table25[[#This Row],[Annual Fees]]/Table25[[#This Row],[IQ1_Average]]</f>
        <v>5.8774895082207408E-2</v>
      </c>
      <c r="L295" s="131">
        <f>Table25[[#This Row],[Annual Fees]]/Table25[[#This Row],[IQ2_Average]]</f>
        <v>3.943730216831428E-2</v>
      </c>
      <c r="M295" s="131">
        <f>Table25[[#This Row],[Annual Fees]]/Table25[[#This Row],[IQ3_Average]]</f>
        <v>2.2910572886707708E-2</v>
      </c>
      <c r="N295" s="133">
        <f>AVERAGE(Table25[[#This Row],[RI_IQ1]:[RI_IQ3]])</f>
        <v>4.0374256712409802E-2</v>
      </c>
      <c r="O295">
        <f>IF(Table25[[#This Row],[SNAP_Average]]&gt;20%,1, IF(Table25[[#This Row],[SNAP_Average]]&lt;11%, 3, 2))</f>
        <v>1</v>
      </c>
      <c r="P295">
        <f>IF(Table25[[#This Row],[Poverty_Average]]&gt;20%,1, IF(Table25[[#This Row],[Poverty_Average]]&lt;10%, 3, 2))</f>
        <v>1</v>
      </c>
      <c r="Q295">
        <f>IF(Table25[[#This Row],[Full Time Employment_Average]]&lt;30%,1, IF(Table25[[#This Row],[Full Time Employment_Average]]&gt;50%, 3, 2))</f>
        <v>1</v>
      </c>
      <c r="R295" s="135">
        <f>AVERAGE(Table25[[#This Row],[FCI_SNAP]:[FCI_FullTimeEmployment]])</f>
        <v>1</v>
      </c>
      <c r="S29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295"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Row],[IQ2_Average]])*(3*0.02)/12,IF(D344&lt;=1.5,"NA")))</f>
        <v>0</v>
      </c>
      <c r="U29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77.27696443365133</v>
      </c>
    </row>
    <row r="296" spans="1:21" x14ac:dyDescent="0.25">
      <c r="A296" t="str">
        <f>Table1422[[#This Row],[Community]]</f>
        <v xml:space="preserve">Soldotna </v>
      </c>
      <c r="C296" s="126">
        <f>Table1422[[#This Row],[IQ1_Average]]</f>
        <v>33110.5</v>
      </c>
      <c r="D296" s="126">
        <f>Table1422[[#This Row],[IQ2_Average]]</f>
        <v>57463.5</v>
      </c>
      <c r="E296" s="126">
        <f>Table1422[[#This Row],[IQ3_Average]]</f>
        <v>78810.5</v>
      </c>
      <c r="F296" s="128">
        <f>Table1422[[#This Row],[SNAP_Average]]</f>
        <v>0.17100000000000001</v>
      </c>
      <c r="G296" s="127">
        <f>Table1422[[#This Row],[Poverty_Average]]</f>
        <v>0.11499999999999999</v>
      </c>
      <c r="H296" s="127">
        <f>Table1422[[#This Row],[Full Time Employment_Average]]</f>
        <v>0.51550000000000007</v>
      </c>
      <c r="I296">
        <f>'Update Information Here'!AL296</f>
        <v>0</v>
      </c>
      <c r="J296">
        <f t="shared" si="4"/>
        <v>0</v>
      </c>
      <c r="K296" s="131">
        <f>Table25[[#This Row],[Annual Fees]]/Table25[[#This Row],[IQ1_Average]]</f>
        <v>0</v>
      </c>
      <c r="L296" s="131">
        <f>Table25[[#This Row],[Annual Fees]]/Table25[[#This Row],[IQ2_Average]]</f>
        <v>0</v>
      </c>
      <c r="M296" s="131">
        <f>Table25[[#This Row],[Annual Fees]]/Table25[[#This Row],[IQ3_Average]]</f>
        <v>0</v>
      </c>
      <c r="N296" s="133">
        <f>AVERAGE(Table25[[#This Row],[RI_IQ1]:[RI_IQ3]])</f>
        <v>0</v>
      </c>
      <c r="O296">
        <f>IF(Table25[[#This Row],[SNAP_Average]]&gt;20%,1, IF(Table25[[#This Row],[SNAP_Average]]&lt;11%, 3, 2))</f>
        <v>2</v>
      </c>
      <c r="P296">
        <f>IF(Table25[[#This Row],[Poverty_Average]]&gt;20%,1, IF(Table25[[#This Row],[Poverty_Average]]&lt;10%, 3, 2))</f>
        <v>2</v>
      </c>
      <c r="Q296">
        <f>IF(Table25[[#This Row],[Full Time Employment_Average]]&lt;30%,1, IF(Table25[[#This Row],[Full Time Employment_Average]]&gt;50%, 3, 2))</f>
        <v>3</v>
      </c>
      <c r="R296" s="135">
        <f>AVERAGE(Table25[[#This Row],[FCI_SNAP]:[FCI_FullTimeEmployment]])</f>
        <v>2.3333333333333335</v>
      </c>
      <c r="S29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9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Row],[IQ2_Average]])*(3*0.02)/12,IF(D345&lt;=1.5,"NA")))</f>
        <v>82.928482922399141</v>
      </c>
      <c r="U29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207.32120730599789</v>
      </c>
    </row>
    <row r="297" spans="1:21" x14ac:dyDescent="0.25">
      <c r="A297" t="str">
        <f>Table1422[[#This Row],[Community]]</f>
        <v xml:space="preserve">South Naknek  </v>
      </c>
      <c r="C297" s="126">
        <f>Table1422[[#This Row],[IQ1_Average]]</f>
        <v>27543</v>
      </c>
      <c r="D297" s="126">
        <f>Table1422[[#This Row],[IQ2_Average]]</f>
        <v>38708.333333333336</v>
      </c>
      <c r="E297" s="126">
        <f>Table1422[[#This Row],[IQ3_Average]]</f>
        <v>74750</v>
      </c>
      <c r="F297" s="128">
        <f>Table1422[[#This Row],[SNAP_Average]]</f>
        <v>0.14450000000000002</v>
      </c>
      <c r="G297" s="127">
        <f>Table1422[[#This Row],[Poverty_Average]]</f>
        <v>0.13974999999999999</v>
      </c>
      <c r="H297" s="127">
        <f>Table1422[[#This Row],[Full Time Employment_Average]]</f>
        <v>0.33024999999999993</v>
      </c>
      <c r="I297">
        <f>'Update Information Here'!AL297</f>
        <v>90</v>
      </c>
      <c r="J297">
        <f t="shared" si="4"/>
        <v>1080</v>
      </c>
      <c r="K297" s="131">
        <f>Table25[[#This Row],[Annual Fees]]/Table25[[#This Row],[IQ1_Average]]</f>
        <v>3.9211414878553535E-2</v>
      </c>
      <c r="L297" s="131">
        <f>Table25[[#This Row],[Annual Fees]]/Table25[[#This Row],[IQ2_Average]]</f>
        <v>2.7900968783638319E-2</v>
      </c>
      <c r="M297" s="131">
        <f>Table25[[#This Row],[Annual Fees]]/Table25[[#This Row],[IQ3_Average]]</f>
        <v>1.4448160535117056E-2</v>
      </c>
      <c r="N297" s="133">
        <f>AVERAGE(Table25[[#This Row],[RI_IQ1]:[RI_IQ3]])</f>
        <v>2.7186848065769636E-2</v>
      </c>
      <c r="O297">
        <f>IF(Table25[[#This Row],[SNAP_Average]]&gt;20%,1, IF(Table25[[#This Row],[SNAP_Average]]&lt;11%, 3, 2))</f>
        <v>2</v>
      </c>
      <c r="P297">
        <f>IF(Table25[[#This Row],[Poverty_Average]]&gt;20%,1, IF(Table25[[#This Row],[Poverty_Average]]&lt;10%, 3, 2))</f>
        <v>2</v>
      </c>
      <c r="Q297">
        <f>IF(Table25[[#This Row],[Full Time Employment_Average]]&lt;30%,1, IF(Table25[[#This Row],[Full Time Employment_Average]]&gt;50%, 3, 2))</f>
        <v>2</v>
      </c>
      <c r="R297" s="135">
        <f>AVERAGE(Table25[[#This Row],[FCI_SNAP]:[FCI_FullTimeEmployment]])</f>
        <v>2</v>
      </c>
      <c r="S29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29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Row],[IQ2_Average]])*(3*0.02)/12,IF(D346&lt;=1.5,"NA")))</f>
        <v>66.208484177551298</v>
      </c>
      <c r="U29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165.52121044387829</v>
      </c>
    </row>
    <row r="298" spans="1:21" x14ac:dyDescent="0.25">
      <c r="A298" t="str">
        <f>Table1422[[#This Row],[Community]]</f>
        <v xml:space="preserve">South Van Horn  </v>
      </c>
      <c r="C298" s="126">
        <f>Table1422[[#This Row],[IQ1_Average]]</f>
        <v>25661</v>
      </c>
      <c r="D298" s="126">
        <f>Table1422[[#This Row],[IQ2_Average]]</f>
        <v>39416.75</v>
      </c>
      <c r="E298" s="126">
        <f>Table1422[[#This Row],[IQ3_Average]]</f>
        <v>58654.5</v>
      </c>
      <c r="F298" s="128">
        <f>Table1422[[#This Row],[SNAP_Average]]</f>
        <v>0.22233333333333336</v>
      </c>
      <c r="G298" s="127">
        <f>Table1422[[#This Row],[Poverty_Average]]</f>
        <v>0.14900000000000002</v>
      </c>
      <c r="H298" s="127">
        <f>Table1422[[#This Row],[Full Time Employment_Average]]</f>
        <v>0.63366666666666671</v>
      </c>
      <c r="I298">
        <f>'Update Information Here'!AL298</f>
        <v>0</v>
      </c>
      <c r="J298">
        <f t="shared" si="4"/>
        <v>0</v>
      </c>
      <c r="K298" s="131">
        <f>Table25[[#This Row],[Annual Fees]]/Table25[[#This Row],[IQ1_Average]]</f>
        <v>0</v>
      </c>
      <c r="L298" s="131">
        <f>Table25[[#This Row],[Annual Fees]]/Table25[[#This Row],[IQ2_Average]]</f>
        <v>0</v>
      </c>
      <c r="M298" s="131">
        <f>Table25[[#This Row],[Annual Fees]]/Table25[[#This Row],[IQ3_Average]]</f>
        <v>0</v>
      </c>
      <c r="N298" s="133">
        <f>AVERAGE(Table25[[#This Row],[RI_IQ1]:[RI_IQ3]])</f>
        <v>0</v>
      </c>
      <c r="O298">
        <f>IF(Table25[[#This Row],[SNAP_Average]]&gt;20%,1, IF(Table25[[#This Row],[SNAP_Average]]&lt;11%, 3, 2))</f>
        <v>1</v>
      </c>
      <c r="P298">
        <f>IF(Table25[[#This Row],[Poverty_Average]]&gt;20%,1, IF(Table25[[#This Row],[Poverty_Average]]&lt;10%, 3, 2))</f>
        <v>2</v>
      </c>
      <c r="Q298">
        <f>IF(Table25[[#This Row],[Full Time Employment_Average]]&lt;30%,1, IF(Table25[[#This Row],[Full Time Employment_Average]]&gt;50%, 3, 2))</f>
        <v>3</v>
      </c>
      <c r="R298" s="135">
        <f>AVERAGE(Table25[[#This Row],[FCI_SNAP]:[FCI_FullTimeEmployment]])</f>
        <v>2</v>
      </c>
      <c r="S29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9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Row],[IQ2_Average]])*(3*0.02)/12,IF(D347&lt;=1.5,"NA")))</f>
        <v>61.433696750703454</v>
      </c>
      <c r="U29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153.58424187675868</v>
      </c>
    </row>
    <row r="299" spans="1:21" x14ac:dyDescent="0.25">
      <c r="A299" t="str">
        <f>Table1422[[#This Row],[Community]]</f>
        <v xml:space="preserve">St. George </v>
      </c>
      <c r="C299" s="126">
        <f>Table1422[[#This Row],[IQ1_Average]]</f>
        <v>45333</v>
      </c>
      <c r="D299" s="126">
        <f>Table1422[[#This Row],[IQ2_Average]]</f>
        <v>50250</v>
      </c>
      <c r="E299" s="126">
        <f>Table1422[[#This Row],[IQ3_Average]]</f>
        <v>74375</v>
      </c>
      <c r="F299" s="128">
        <f>Table1422[[#This Row],[SNAP_Average]]</f>
        <v>0.15325</v>
      </c>
      <c r="G299" s="127">
        <f>Table1422[[#This Row],[Poverty_Average]]</f>
        <v>0.13475000000000001</v>
      </c>
      <c r="H299" s="127">
        <f>Table1422[[#This Row],[Full Time Employment_Average]]</f>
        <v>0.31974999999999998</v>
      </c>
      <c r="I299">
        <f>'Update Information Here'!AL299</f>
        <v>0</v>
      </c>
      <c r="J299">
        <f t="shared" si="4"/>
        <v>0</v>
      </c>
      <c r="K299" s="131">
        <f>Table25[[#This Row],[Annual Fees]]/Table25[[#This Row],[IQ1_Average]]</f>
        <v>0</v>
      </c>
      <c r="L299" s="131">
        <f>Table25[[#This Row],[Annual Fees]]/Table25[[#This Row],[IQ2_Average]]</f>
        <v>0</v>
      </c>
      <c r="M299" s="131">
        <f>Table25[[#This Row],[Annual Fees]]/Table25[[#This Row],[IQ3_Average]]</f>
        <v>0</v>
      </c>
      <c r="N299" s="133">
        <f>AVERAGE(Table25[[#This Row],[RI_IQ1]:[RI_IQ3]])</f>
        <v>0</v>
      </c>
      <c r="O299">
        <f>IF(Table25[[#This Row],[SNAP_Average]]&gt;20%,1, IF(Table25[[#This Row],[SNAP_Average]]&lt;11%, 3, 2))</f>
        <v>2</v>
      </c>
      <c r="P299">
        <f>IF(Table25[[#This Row],[Poverty_Average]]&gt;20%,1, IF(Table25[[#This Row],[Poverty_Average]]&lt;10%, 3, 2))</f>
        <v>2</v>
      </c>
      <c r="Q299">
        <f>IF(Table25[[#This Row],[Full Time Employment_Average]]&lt;30%,1, IF(Table25[[#This Row],[Full Time Employment_Average]]&gt;50%, 3, 2))</f>
        <v>2</v>
      </c>
      <c r="R299" s="135">
        <f>AVERAGE(Table25[[#This Row],[FCI_SNAP]:[FCI_FullTimeEmployment]])</f>
        <v>2</v>
      </c>
      <c r="S29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29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Row],[IQ2_Average]])*(3*0.02)/12,IF(D348&lt;=1.5,"NA")))</f>
        <v>90.2447885333752</v>
      </c>
      <c r="U29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225.61197133343808</v>
      </c>
    </row>
    <row r="300" spans="1:21" x14ac:dyDescent="0.25">
      <c r="A300" t="str">
        <f>Table1422[[#This Row],[Community]]</f>
        <v xml:space="preserve">St. Mary's </v>
      </c>
      <c r="C300" s="126">
        <f>Table1422[[#This Row],[IQ1_Average]]</f>
        <v>20756.25</v>
      </c>
      <c r="D300" s="126">
        <f>Table1422[[#This Row],[IQ2_Average]]</f>
        <v>37349.25</v>
      </c>
      <c r="E300" s="126">
        <f>Table1422[[#This Row],[IQ3_Average]]</f>
        <v>57220</v>
      </c>
      <c r="F300" s="128">
        <f>Table1422[[#This Row],[SNAP_Average]]</f>
        <v>0.21799999999999997</v>
      </c>
      <c r="G300" s="127">
        <f>Table1422[[#This Row],[Poverty_Average]]</f>
        <v>0.12924999999999998</v>
      </c>
      <c r="H300" s="127">
        <f>Table1422[[#This Row],[Full Time Employment_Average]]</f>
        <v>0.26100000000000001</v>
      </c>
      <c r="I300">
        <f>'Update Information Here'!AL300</f>
        <v>111</v>
      </c>
      <c r="J300">
        <f t="shared" si="4"/>
        <v>1332</v>
      </c>
      <c r="K300" s="131">
        <f>Table25[[#This Row],[Annual Fees]]/Table25[[#This Row],[IQ1_Average]]</f>
        <v>6.4173441734417344E-2</v>
      </c>
      <c r="L300" s="131">
        <f>Table25[[#This Row],[Annual Fees]]/Table25[[#This Row],[IQ2_Average]]</f>
        <v>3.566336673427177E-2</v>
      </c>
      <c r="M300" s="131">
        <f>Table25[[#This Row],[Annual Fees]]/Table25[[#This Row],[IQ3_Average]]</f>
        <v>2.3278573925200979E-2</v>
      </c>
      <c r="N300" s="133">
        <f>AVERAGE(Table25[[#This Row],[RI_IQ1]:[RI_IQ3]])</f>
        <v>4.1038460797963368E-2</v>
      </c>
      <c r="O300">
        <f>IF(Table25[[#This Row],[SNAP_Average]]&gt;20%,1, IF(Table25[[#This Row],[SNAP_Average]]&lt;11%, 3, 2))</f>
        <v>1</v>
      </c>
      <c r="P300">
        <f>IF(Table25[[#This Row],[Poverty_Average]]&gt;20%,1, IF(Table25[[#This Row],[Poverty_Average]]&lt;10%, 3, 2))</f>
        <v>2</v>
      </c>
      <c r="Q300">
        <f>IF(Table25[[#This Row],[Full Time Employment_Average]]&lt;30%,1, IF(Table25[[#This Row],[Full Time Employment_Average]]&gt;50%, 3, 2))</f>
        <v>1</v>
      </c>
      <c r="R300" s="135">
        <f>AVERAGE(Table25[[#This Row],[FCI_SNAP]:[FCI_FullTimeEmployment]])</f>
        <v>1.3333333333333333</v>
      </c>
      <c r="S30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00"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Row],[IQ2_Average]])*(3*0.02)/12,IF(D349&lt;=1.5,"NA")))</f>
        <v>0</v>
      </c>
      <c r="U30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54.095596102624121</v>
      </c>
    </row>
    <row r="301" spans="1:21" x14ac:dyDescent="0.25">
      <c r="A301" t="str">
        <f>Table1422[[#This Row],[Community]]</f>
        <v xml:space="preserve">St. Michael </v>
      </c>
      <c r="C301" s="126">
        <f>Table1422[[#This Row],[IQ1_Average]]</f>
        <v>21106.5</v>
      </c>
      <c r="D301" s="126">
        <f>Table1422[[#This Row],[IQ2_Average]]</f>
        <v>37668.75</v>
      </c>
      <c r="E301" s="126">
        <f>Table1422[[#This Row],[IQ3_Average]]</f>
        <v>64239.75</v>
      </c>
      <c r="F301" s="128">
        <f>Table1422[[#This Row],[SNAP_Average]]</f>
        <v>0.43775000000000003</v>
      </c>
      <c r="G301" s="127">
        <f>Table1422[[#This Row],[Poverty_Average]]</f>
        <v>0.25850000000000001</v>
      </c>
      <c r="H301" s="127">
        <f>Table1422[[#This Row],[Full Time Employment_Average]]</f>
        <v>0.36975000000000002</v>
      </c>
      <c r="I301">
        <f>'Update Information Here'!AL301</f>
        <v>162.5</v>
      </c>
      <c r="J301">
        <f t="shared" si="4"/>
        <v>1950</v>
      </c>
      <c r="K301" s="131">
        <f>Table25[[#This Row],[Annual Fees]]/Table25[[#This Row],[IQ1_Average]]</f>
        <v>9.2388600668040652E-2</v>
      </c>
      <c r="L301" s="131">
        <f>Table25[[#This Row],[Annual Fees]]/Table25[[#This Row],[IQ2_Average]]</f>
        <v>5.1767048282727726E-2</v>
      </c>
      <c r="M301" s="131">
        <f>Table25[[#This Row],[Annual Fees]]/Table25[[#This Row],[IQ3_Average]]</f>
        <v>3.0355037184920552E-2</v>
      </c>
      <c r="N301" s="133">
        <f>AVERAGE(Table25[[#This Row],[RI_IQ1]:[RI_IQ3]])</f>
        <v>5.817022871189631E-2</v>
      </c>
      <c r="O301">
        <f>IF(Table25[[#This Row],[SNAP_Average]]&gt;20%,1, IF(Table25[[#This Row],[SNAP_Average]]&lt;11%, 3, 2))</f>
        <v>1</v>
      </c>
      <c r="P301">
        <f>IF(Table25[[#This Row],[Poverty_Average]]&gt;20%,1, IF(Table25[[#This Row],[Poverty_Average]]&lt;10%, 3, 2))</f>
        <v>1</v>
      </c>
      <c r="Q301">
        <f>IF(Table25[[#This Row],[Full Time Employment_Average]]&lt;30%,1, IF(Table25[[#This Row],[Full Time Employment_Average]]&gt;50%, 3, 2))</f>
        <v>2</v>
      </c>
      <c r="R301" s="135">
        <f>AVERAGE(Table25[[#This Row],[FCI_SNAP]:[FCI_FullTimeEmployment]])</f>
        <v>1.3333333333333333</v>
      </c>
      <c r="S30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01"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Row],[IQ2_Average]])*(3*0.02)/12,IF(D350&lt;=1.5,"NA")))</f>
        <v>0</v>
      </c>
      <c r="U30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55.870504069985664</v>
      </c>
    </row>
    <row r="302" spans="1:21" x14ac:dyDescent="0.25">
      <c r="A302" t="str">
        <f>Table1422[[#This Row],[Community]]</f>
        <v xml:space="preserve">St. Paul </v>
      </c>
      <c r="C302" s="126">
        <f>Table1422[[#This Row],[IQ1_Average]]</f>
        <v>23823</v>
      </c>
      <c r="D302" s="126">
        <f>Table1422[[#This Row],[IQ2_Average]]</f>
        <v>40763</v>
      </c>
      <c r="E302" s="126">
        <f>Table1422[[#This Row],[IQ3_Average]]</f>
        <v>69106</v>
      </c>
      <c r="F302" s="128">
        <f>Table1422[[#This Row],[SNAP_Average]]</f>
        <v>0.26450000000000001</v>
      </c>
      <c r="G302" s="127">
        <f>Table1422[[#This Row],[Poverty_Average]]</f>
        <v>0.158</v>
      </c>
      <c r="H302" s="127">
        <f>Table1422[[#This Row],[Full Time Employment_Average]]</f>
        <v>0.69625000000000004</v>
      </c>
      <c r="I302">
        <f>'Update Information Here'!AL302</f>
        <v>0</v>
      </c>
      <c r="J302">
        <f t="shared" si="4"/>
        <v>0</v>
      </c>
      <c r="K302" s="131">
        <f>Table25[[#This Row],[Annual Fees]]/Table25[[#This Row],[IQ1_Average]]</f>
        <v>0</v>
      </c>
      <c r="L302" s="131">
        <f>Table25[[#This Row],[Annual Fees]]/Table25[[#This Row],[IQ2_Average]]</f>
        <v>0</v>
      </c>
      <c r="M302" s="131">
        <f>Table25[[#This Row],[Annual Fees]]/Table25[[#This Row],[IQ3_Average]]</f>
        <v>0</v>
      </c>
      <c r="N302" s="133">
        <f>AVERAGE(Table25[[#This Row],[RI_IQ1]:[RI_IQ3]])</f>
        <v>0</v>
      </c>
      <c r="O302">
        <f>IF(Table25[[#This Row],[SNAP_Average]]&gt;20%,1, IF(Table25[[#This Row],[SNAP_Average]]&lt;11%, 3, 2))</f>
        <v>1</v>
      </c>
      <c r="P302">
        <f>IF(Table25[[#This Row],[Poverty_Average]]&gt;20%,1, IF(Table25[[#This Row],[Poverty_Average]]&lt;10%, 3, 2))</f>
        <v>2</v>
      </c>
      <c r="Q302">
        <f>IF(Table25[[#This Row],[Full Time Employment_Average]]&lt;30%,1, IF(Table25[[#This Row],[Full Time Employment_Average]]&gt;50%, 3, 2))</f>
        <v>3</v>
      </c>
      <c r="R302" s="135">
        <f>AVERAGE(Table25[[#This Row],[FCI_SNAP]:[FCI_FullTimeEmployment]])</f>
        <v>2</v>
      </c>
      <c r="S30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0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Row],[IQ2_Average]])*(3*0.02)/12,IF(D351&lt;=1.5,"NA")))</f>
        <v>61.744543077260687</v>
      </c>
      <c r="U30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154.36135769315175</v>
      </c>
    </row>
    <row r="303" spans="1:21" x14ac:dyDescent="0.25">
      <c r="A303" t="str">
        <f>Table1422[[#This Row],[Community]]</f>
        <v xml:space="preserve">Stebbins </v>
      </c>
      <c r="B303" t="s">
        <v>497</v>
      </c>
      <c r="C303" s="126">
        <f>Table1422[[#This Row],[IQ1_Average]]</f>
        <v>21177.666666666668</v>
      </c>
      <c r="D303" s="126">
        <f>Table1422[[#This Row],[IQ2_Average]]</f>
        <v>36122.5</v>
      </c>
      <c r="E303" s="126">
        <f>Table1422[[#This Row],[IQ3_Average]]</f>
        <v>52926.25</v>
      </c>
      <c r="F303" s="128">
        <f>Table1422[[#This Row],[SNAP_Average]]</f>
        <v>0.43575000000000003</v>
      </c>
      <c r="G303" s="127">
        <f>Table1422[[#This Row],[Poverty_Average]]</f>
        <v>0.30724999999999997</v>
      </c>
      <c r="H303" s="127">
        <f>Table1422[[#This Row],[Full Time Employment_Average]]</f>
        <v>0.2195</v>
      </c>
      <c r="I303">
        <f>'Update Information Here'!AL303</f>
        <v>0</v>
      </c>
      <c r="J303">
        <f t="shared" si="4"/>
        <v>0</v>
      </c>
      <c r="K303" s="131">
        <f>Table25[[#This Row],[Annual Fees]]/Table25[[#This Row],[IQ1_Average]]</f>
        <v>0</v>
      </c>
      <c r="L303" s="131">
        <f>Table25[[#This Row],[Annual Fees]]/Table25[[#This Row],[IQ2_Average]]</f>
        <v>0</v>
      </c>
      <c r="M303" s="131">
        <f>Table25[[#This Row],[Annual Fees]]/Table25[[#This Row],[IQ3_Average]]</f>
        <v>0</v>
      </c>
      <c r="N303" s="133">
        <f>AVERAGE(Table25[[#This Row],[RI_IQ1]:[RI_IQ3]])</f>
        <v>0</v>
      </c>
      <c r="O303">
        <f>IF(Table25[[#This Row],[SNAP_Average]]&gt;20%,1, IF(Table25[[#This Row],[SNAP_Average]]&lt;11%, 3, 2))</f>
        <v>1</v>
      </c>
      <c r="P303">
        <f>IF(Table25[[#This Row],[Poverty_Average]]&gt;20%,1, IF(Table25[[#This Row],[Poverty_Average]]&lt;10%, 3, 2))</f>
        <v>1</v>
      </c>
      <c r="Q303">
        <f>IF(Table25[[#This Row],[Full Time Employment_Average]]&lt;30%,1, IF(Table25[[#This Row],[Full Time Employment_Average]]&gt;50%, 3, 2))</f>
        <v>1</v>
      </c>
      <c r="R303" s="135">
        <f>AVERAGE(Table25[[#This Row],[FCI_SNAP]:[FCI_FullTimeEmployment]])</f>
        <v>1</v>
      </c>
      <c r="S30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03"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Row],[IQ2_Average]])*(3*0.02)/12,IF(D352&lt;=1.5,"NA")))</f>
        <v>#DIV/0!</v>
      </c>
      <c r="U30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53.306411225717255</v>
      </c>
    </row>
    <row r="304" spans="1:21" x14ac:dyDescent="0.25">
      <c r="A304" t="str">
        <f>Table1422[[#This Row],[Community]]</f>
        <v xml:space="preserve">Steele Creek  </v>
      </c>
      <c r="C304" s="126">
        <f>Table1422[[#This Row],[IQ1_Average]]</f>
        <v>37701</v>
      </c>
      <c r="D304" s="126">
        <f>Table1422[[#This Row],[IQ2_Average]]</f>
        <v>64192.75</v>
      </c>
      <c r="E304" s="126">
        <f>Table1422[[#This Row],[IQ3_Average]]</f>
        <v>87345</v>
      </c>
      <c r="F304" s="128">
        <f>Table1422[[#This Row],[SNAP_Average]]</f>
        <v>0.16775000000000001</v>
      </c>
      <c r="G304" s="127">
        <f>Table1422[[#This Row],[Poverty_Average]]</f>
        <v>0.10425</v>
      </c>
      <c r="H304" s="127">
        <f>Table1422[[#This Row],[Full Time Employment_Average]]</f>
        <v>0.5575</v>
      </c>
      <c r="I304">
        <f>'Update Information Here'!AL304</f>
        <v>0</v>
      </c>
      <c r="J304">
        <f t="shared" si="4"/>
        <v>0</v>
      </c>
      <c r="K304" s="131">
        <f>Table25[[#This Row],[Annual Fees]]/Table25[[#This Row],[IQ1_Average]]</f>
        <v>0</v>
      </c>
      <c r="L304" s="131">
        <f>Table25[[#This Row],[Annual Fees]]/Table25[[#This Row],[IQ2_Average]]</f>
        <v>0</v>
      </c>
      <c r="M304" s="131">
        <f>Table25[[#This Row],[Annual Fees]]/Table25[[#This Row],[IQ3_Average]]</f>
        <v>0</v>
      </c>
      <c r="N304" s="133">
        <f>AVERAGE(Table25[[#This Row],[RI_IQ1]:[RI_IQ3]])</f>
        <v>0</v>
      </c>
      <c r="O304">
        <f>IF(Table25[[#This Row],[SNAP_Average]]&gt;20%,1, IF(Table25[[#This Row],[SNAP_Average]]&lt;11%, 3, 2))</f>
        <v>2</v>
      </c>
      <c r="P304">
        <f>IF(Table25[[#This Row],[Poverty_Average]]&gt;20%,1, IF(Table25[[#This Row],[Poverty_Average]]&lt;10%, 3, 2))</f>
        <v>2</v>
      </c>
      <c r="Q304">
        <f>IF(Table25[[#This Row],[Full Time Employment_Average]]&lt;30%,1, IF(Table25[[#This Row],[Full Time Employment_Average]]&gt;50%, 3, 2))</f>
        <v>3</v>
      </c>
      <c r="R304" s="135">
        <f>AVERAGE(Table25[[#This Row],[FCI_SNAP]:[FCI_FullTimeEmployment]])</f>
        <v>2.3333333333333335</v>
      </c>
      <c r="S30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0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Row],[IQ2_Average]])*(3*0.02)/12,IF(D353&lt;=1.5,"NA")))</f>
        <v>93.368186872899784</v>
      </c>
      <c r="U30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233.4204671822495</v>
      </c>
    </row>
    <row r="305" spans="1:21" x14ac:dyDescent="0.25">
      <c r="A305" t="str">
        <f>Table1422[[#This Row],[Community]]</f>
        <v xml:space="preserve">Sterling  </v>
      </c>
      <c r="C305" s="126">
        <f>Table1422[[#This Row],[IQ1_Average]]</f>
        <v>32456.75</v>
      </c>
      <c r="D305" s="126">
        <f>Table1422[[#This Row],[IQ2_Average]]</f>
        <v>66597</v>
      </c>
      <c r="E305" s="126">
        <f>Table1422[[#This Row],[IQ3_Average]]</f>
        <v>94726.25</v>
      </c>
      <c r="F305" s="128">
        <f>Table1422[[#This Row],[SNAP_Average]]</f>
        <v>4.8250000000000001E-2</v>
      </c>
      <c r="G305" s="127">
        <f>Table1422[[#This Row],[Poverty_Average]]</f>
        <v>9.6000000000000002E-2</v>
      </c>
      <c r="H305" s="127">
        <f>Table1422[[#This Row],[Full Time Employment_Average]]</f>
        <v>0.55449999999999999</v>
      </c>
      <c r="I305">
        <f>'Update Information Here'!AL305</f>
        <v>0</v>
      </c>
      <c r="J305">
        <f t="shared" si="4"/>
        <v>0</v>
      </c>
      <c r="K305" s="131">
        <f>Table25[[#This Row],[Annual Fees]]/Table25[[#This Row],[IQ1_Average]]</f>
        <v>0</v>
      </c>
      <c r="L305" s="131">
        <f>Table25[[#This Row],[Annual Fees]]/Table25[[#This Row],[IQ2_Average]]</f>
        <v>0</v>
      </c>
      <c r="M305" s="131">
        <f>Table25[[#This Row],[Annual Fees]]/Table25[[#This Row],[IQ3_Average]]</f>
        <v>0</v>
      </c>
      <c r="N305" s="133">
        <f>AVERAGE(Table25[[#This Row],[RI_IQ1]:[RI_IQ3]])</f>
        <v>0</v>
      </c>
      <c r="O305">
        <f>IF(Table25[[#This Row],[SNAP_Average]]&gt;20%,1, IF(Table25[[#This Row],[SNAP_Average]]&lt;11%, 3, 2))</f>
        <v>3</v>
      </c>
      <c r="P305">
        <f>IF(Table25[[#This Row],[Poverty_Average]]&gt;20%,1, IF(Table25[[#This Row],[Poverty_Average]]&lt;10%, 3, 2))</f>
        <v>3</v>
      </c>
      <c r="Q305">
        <f>IF(Table25[[#This Row],[Full Time Employment_Average]]&lt;30%,1, IF(Table25[[#This Row],[Full Time Employment_Average]]&gt;50%, 3, 2))</f>
        <v>3</v>
      </c>
      <c r="R305" s="135">
        <f>AVERAGE(Table25[[#This Row],[FCI_SNAP]:[FCI_FullTimeEmployment]])</f>
        <v>3</v>
      </c>
      <c r="S30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0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Row],[IQ2_Average]])*(3*0.02)/12,IF(D354&lt;=1.5,"NA")))</f>
        <v>221.69936905965952</v>
      </c>
      <c r="U30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354.71899049545522</v>
      </c>
    </row>
    <row r="306" spans="1:21" x14ac:dyDescent="0.25">
      <c r="A306" t="str">
        <f>Table1422[[#This Row],[Community]]</f>
        <v xml:space="preserve">Stevens Village  </v>
      </c>
      <c r="B306" t="s">
        <v>497</v>
      </c>
      <c r="C306" s="126">
        <f>Table1422[[#This Row],[IQ1_Average]]</f>
        <v>16516</v>
      </c>
      <c r="D306" s="126">
        <f>Table1422[[#This Row],[IQ2_Average]]</f>
        <v>35633</v>
      </c>
      <c r="E306" s="126">
        <f>Table1422[[#This Row],[IQ3_Average]]</f>
        <v>52375</v>
      </c>
      <c r="F306" s="128">
        <f>Table1422[[#This Row],[SNAP_Average]]</f>
        <v>0.56174999999999997</v>
      </c>
      <c r="G306" s="127">
        <f>Table1422[[#This Row],[Poverty_Average]]</f>
        <v>0.58050000000000002</v>
      </c>
      <c r="H306" s="127">
        <f>Table1422[[#This Row],[Full Time Employment_Average]]</f>
        <v>1.1333333333333334E-2</v>
      </c>
      <c r="I306">
        <f>'Update Information Here'!AL306</f>
        <v>0</v>
      </c>
      <c r="J306">
        <f t="shared" si="4"/>
        <v>0</v>
      </c>
      <c r="K306" s="131">
        <f>Table25[[#This Row],[Annual Fees]]/Table25[[#This Row],[IQ1_Average]]</f>
        <v>0</v>
      </c>
      <c r="L306" s="131">
        <f>Table25[[#This Row],[Annual Fees]]/Table25[[#This Row],[IQ2_Average]]</f>
        <v>0</v>
      </c>
      <c r="M306" s="131">
        <f>Table25[[#This Row],[Annual Fees]]/Table25[[#This Row],[IQ3_Average]]</f>
        <v>0</v>
      </c>
      <c r="N306" s="133">
        <f>AVERAGE(Table25[[#This Row],[RI_IQ1]:[RI_IQ3]])</f>
        <v>0</v>
      </c>
      <c r="O306">
        <f>IF(Table25[[#This Row],[SNAP_Average]]&gt;20%,1, IF(Table25[[#This Row],[SNAP_Average]]&lt;11%, 3, 2))</f>
        <v>1</v>
      </c>
      <c r="P306">
        <f>IF(Table25[[#This Row],[Poverty_Average]]&gt;20%,1, IF(Table25[[#This Row],[Poverty_Average]]&lt;10%, 3, 2))</f>
        <v>1</v>
      </c>
      <c r="Q306">
        <f>IF(Table25[[#This Row],[Full Time Employment_Average]]&lt;30%,1, IF(Table25[[#This Row],[Full Time Employment_Average]]&gt;50%, 3, 2))</f>
        <v>1</v>
      </c>
      <c r="R306" s="135">
        <f>AVERAGE(Table25[[#This Row],[FCI_SNAP]:[FCI_FullTimeEmployment]])</f>
        <v>1</v>
      </c>
      <c r="S30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06" s="138" t="b">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Row],[IQ2_Average]])*(3*0.02)/12,IF(D355&lt;=1.5,"NA")))</f>
        <v>0</v>
      </c>
      <c r="U30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46.423401781823252</v>
      </c>
    </row>
    <row r="307" spans="1:21" x14ac:dyDescent="0.25">
      <c r="A307" t="str">
        <f>Table1422[[#This Row],[Community]]</f>
        <v xml:space="preserve">Stony River  </v>
      </c>
      <c r="B307" t="s">
        <v>497</v>
      </c>
      <c r="C307" s="126">
        <f>Table1422[[#This Row],[IQ1_Average]]</f>
        <v>18375</v>
      </c>
      <c r="D307" s="126">
        <f>Table1422[[#This Row],[IQ2_Average]]</f>
        <v>21333.333333333332</v>
      </c>
      <c r="E307" s="126">
        <f>Table1422[[#This Row],[IQ3_Average]]</f>
        <v>34916.666666666664</v>
      </c>
      <c r="F307" s="128">
        <f>Table1422[[#This Row],[SNAP_Average]]</f>
        <v>0.41449999999999998</v>
      </c>
      <c r="G307" s="127">
        <f>Table1422[[#This Row],[Poverty_Average]]</f>
        <v>0.56475000000000009</v>
      </c>
      <c r="H307" s="127">
        <f>Table1422[[#This Row],[Full Time Employment_Average]]</f>
        <v>0.11550000000000001</v>
      </c>
      <c r="I307">
        <f>'Update Information Here'!AL307</f>
        <v>0</v>
      </c>
      <c r="J307">
        <f t="shared" si="4"/>
        <v>0</v>
      </c>
      <c r="K307" s="131">
        <f>Table25[[#This Row],[Annual Fees]]/Table25[[#This Row],[IQ1_Average]]</f>
        <v>0</v>
      </c>
      <c r="L307" s="131">
        <f>Table25[[#This Row],[Annual Fees]]/Table25[[#This Row],[IQ2_Average]]</f>
        <v>0</v>
      </c>
      <c r="M307" s="131">
        <f>Table25[[#This Row],[Annual Fees]]/Table25[[#This Row],[IQ3_Average]]</f>
        <v>0</v>
      </c>
      <c r="N307" s="133">
        <f>AVERAGE(Table25[[#This Row],[RI_IQ1]:[RI_IQ3]])</f>
        <v>0</v>
      </c>
      <c r="O307">
        <f>IF(Table25[[#This Row],[SNAP_Average]]&gt;20%,1, IF(Table25[[#This Row],[SNAP_Average]]&lt;11%, 3, 2))</f>
        <v>1</v>
      </c>
      <c r="P307">
        <f>IF(Table25[[#This Row],[Poverty_Average]]&gt;20%,1, IF(Table25[[#This Row],[Poverty_Average]]&lt;10%, 3, 2))</f>
        <v>1</v>
      </c>
      <c r="Q307">
        <f>IF(Table25[[#This Row],[Full Time Employment_Average]]&lt;30%,1, IF(Table25[[#This Row],[Full Time Employment_Average]]&gt;50%, 3, 2))</f>
        <v>1</v>
      </c>
      <c r="R307" s="135">
        <f>AVERAGE(Table25[[#This Row],[FCI_SNAP]:[FCI_FullTimeEmployment]])</f>
        <v>1</v>
      </c>
      <c r="S30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07"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Row],[IQ2_Average]])*(3*0.02)/12,IF(D356&lt;=1.5,"NA")))</f>
        <v>NA</v>
      </c>
      <c r="U30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38.480368135290099</v>
      </c>
    </row>
    <row r="308" spans="1:21" x14ac:dyDescent="0.25">
      <c r="A308" t="str">
        <f>Table1422[[#This Row],[Community]]</f>
        <v xml:space="preserve">Sunrise  </v>
      </c>
      <c r="C308" s="126">
        <f>Table1422[[#This Row],[IQ1_Average]]</f>
        <v>13750</v>
      </c>
      <c r="D308" s="126">
        <f>Table1422[[#This Row],[IQ2_Average]]</f>
        <v>35000</v>
      </c>
      <c r="E308" s="126">
        <f>Table1422[[#This Row],[IQ3_Average]]</f>
        <v>110980.5</v>
      </c>
      <c r="F308" s="128">
        <f>Table1422[[#This Row],[SNAP_Average]]</f>
        <v>0.1</v>
      </c>
      <c r="G308" s="127">
        <f>Table1422[[#This Row],[Poverty_Average]]</f>
        <v>0.125</v>
      </c>
      <c r="H308" s="127">
        <f>Table1422[[#This Row],[Full Time Employment_Average]]</f>
        <v>0.71425000000000005</v>
      </c>
      <c r="I308">
        <f>'Update Information Here'!AL308</f>
        <v>0</v>
      </c>
      <c r="J308">
        <f t="shared" si="4"/>
        <v>0</v>
      </c>
      <c r="K308" s="131">
        <f>Table25[[#This Row],[Annual Fees]]/Table25[[#This Row],[IQ1_Average]]</f>
        <v>0</v>
      </c>
      <c r="L308" s="131">
        <f>Table25[[#This Row],[Annual Fees]]/Table25[[#This Row],[IQ2_Average]]</f>
        <v>0</v>
      </c>
      <c r="M308" s="131">
        <f>Table25[[#This Row],[Annual Fees]]/Table25[[#This Row],[IQ3_Average]]</f>
        <v>0</v>
      </c>
      <c r="N308" s="133">
        <f>AVERAGE(Table25[[#This Row],[RI_IQ1]:[RI_IQ3]])</f>
        <v>0</v>
      </c>
      <c r="O308">
        <f>IF(Table25[[#This Row],[SNAP_Average]]&gt;20%,1, IF(Table25[[#This Row],[SNAP_Average]]&lt;11%, 3, 2))</f>
        <v>3</v>
      </c>
      <c r="P308">
        <f>IF(Table25[[#This Row],[Poverty_Average]]&gt;20%,1, IF(Table25[[#This Row],[Poverty_Average]]&lt;10%, 3, 2))</f>
        <v>2</v>
      </c>
      <c r="Q308">
        <f>IF(Table25[[#This Row],[Full Time Employment_Average]]&lt;30%,1, IF(Table25[[#This Row],[Full Time Employment_Average]]&gt;50%, 3, 2))</f>
        <v>3</v>
      </c>
      <c r="R308" s="135">
        <f>AVERAGE(Table25[[#This Row],[FCI_SNAP]:[FCI_FullTimeEmployment]])</f>
        <v>2.6666666666666665</v>
      </c>
      <c r="S30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0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Row],[IQ2_Average]])*(3*0.02)/12,IF(D357&lt;=1.5,"NA")))</f>
        <v>113.31774170398091</v>
      </c>
      <c r="U30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181.30838672636943</v>
      </c>
    </row>
    <row r="309" spans="1:21" x14ac:dyDescent="0.25">
      <c r="A309" t="str">
        <f>Table1422[[#This Row],[Community]]</f>
        <v xml:space="preserve">Susitna  </v>
      </c>
      <c r="C309" s="126" t="e">
        <f>Table1422[[#This Row],[IQ1_Average]]</f>
        <v>#DIV/0!</v>
      </c>
      <c r="D309" s="126" t="e">
        <f>Table1422[[#This Row],[IQ2_Average]]</f>
        <v>#DIV/0!</v>
      </c>
      <c r="E309" s="126" t="e">
        <f>Table1422[[#This Row],[IQ3_Average]]</f>
        <v>#DIV/0!</v>
      </c>
      <c r="F309" s="128">
        <f>Table1422[[#This Row],[SNAP_Average]]</f>
        <v>0</v>
      </c>
      <c r="G309" s="127">
        <f>Table1422[[#This Row],[Poverty_Average]]</f>
        <v>0</v>
      </c>
      <c r="H309" s="127">
        <f>Table1422[[#This Row],[Full Time Employment_Average]]</f>
        <v>0.214</v>
      </c>
      <c r="I309">
        <f>'Update Information Here'!AL309</f>
        <v>0</v>
      </c>
      <c r="J309">
        <f t="shared" si="4"/>
        <v>0</v>
      </c>
      <c r="K309" s="131" t="e">
        <f>Table25[[#This Row],[Annual Fees]]/Table25[[#This Row],[IQ1_Average]]</f>
        <v>#DIV/0!</v>
      </c>
      <c r="L309" s="131" t="e">
        <f>Table25[[#This Row],[Annual Fees]]/Table25[[#This Row],[IQ2_Average]]</f>
        <v>#DIV/0!</v>
      </c>
      <c r="M309" s="131" t="e">
        <f>Table25[[#This Row],[Annual Fees]]/Table25[[#This Row],[IQ3_Average]]</f>
        <v>#DIV/0!</v>
      </c>
      <c r="N309" s="133" t="e">
        <f>AVERAGE(Table25[[#This Row],[RI_IQ1]:[RI_IQ3]])</f>
        <v>#DIV/0!</v>
      </c>
      <c r="O309">
        <f>IF(Table25[[#This Row],[SNAP_Average]]&gt;20%,1, IF(Table25[[#This Row],[SNAP_Average]]&lt;11%, 3, 2))</f>
        <v>3</v>
      </c>
      <c r="P309">
        <f>IF(Table25[[#This Row],[Poverty_Average]]&gt;20%,1, IF(Table25[[#This Row],[Poverty_Average]]&lt;10%, 3, 2))</f>
        <v>3</v>
      </c>
      <c r="Q309">
        <f>IF(Table25[[#This Row],[Full Time Employment_Average]]&lt;30%,1, IF(Table25[[#This Row],[Full Time Employment_Average]]&gt;50%, 3, 2))</f>
        <v>1</v>
      </c>
      <c r="R309" s="135">
        <f>AVERAGE(Table25[[#This Row],[FCI_SNAP]:[FCI_FullTimeEmployment]])</f>
        <v>2.3333333333333335</v>
      </c>
      <c r="S309"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309"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Row],[IQ2_Average]])*(3*0.02)/12,IF(D358&lt;=1.5,"NA")))</f>
        <v>#DIV/0!</v>
      </c>
      <c r="U309"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310" spans="1:21" x14ac:dyDescent="0.25">
      <c r="A310" t="str">
        <f>Table1422[[#This Row],[Community]]</f>
        <v xml:space="preserve">Susitna North  </v>
      </c>
      <c r="C310" s="126">
        <f>Table1422[[#This Row],[IQ1_Average]]</f>
        <v>17846.333333333332</v>
      </c>
      <c r="D310" s="126">
        <f>Table1422[[#This Row],[IQ2_Average]]</f>
        <v>41690.333333333336</v>
      </c>
      <c r="E310" s="126">
        <f>Table1422[[#This Row],[IQ3_Average]]</f>
        <v>58391</v>
      </c>
      <c r="F310" s="128">
        <f>Table1422[[#This Row],[SNAP_Average]]</f>
        <v>8.3000000000000004E-2</v>
      </c>
      <c r="G310" s="127">
        <f>Table1422[[#This Row],[Poverty_Average]]</f>
        <v>0.11299999999999999</v>
      </c>
      <c r="H310" s="127">
        <f>Table1422[[#This Row],[Full Time Employment_Average]]</f>
        <v>0.44524999999999998</v>
      </c>
      <c r="I310">
        <f>'Update Information Here'!AL310</f>
        <v>0</v>
      </c>
      <c r="J310">
        <f t="shared" si="4"/>
        <v>0</v>
      </c>
      <c r="K310" s="131">
        <f>Table25[[#This Row],[Annual Fees]]/Table25[[#This Row],[IQ1_Average]]</f>
        <v>0</v>
      </c>
      <c r="L310" s="131">
        <f>Table25[[#This Row],[Annual Fees]]/Table25[[#This Row],[IQ2_Average]]</f>
        <v>0</v>
      </c>
      <c r="M310" s="131">
        <f>Table25[[#This Row],[Annual Fees]]/Table25[[#This Row],[IQ3_Average]]</f>
        <v>0</v>
      </c>
      <c r="N310" s="133">
        <f>AVERAGE(Table25[[#This Row],[RI_IQ1]:[RI_IQ3]])</f>
        <v>0</v>
      </c>
      <c r="O310">
        <f>IF(Table25[[#This Row],[SNAP_Average]]&gt;20%,1, IF(Table25[[#This Row],[SNAP_Average]]&lt;11%, 3, 2))</f>
        <v>3</v>
      </c>
      <c r="P310">
        <f>IF(Table25[[#This Row],[Poverty_Average]]&gt;20%,1, IF(Table25[[#This Row],[Poverty_Average]]&lt;10%, 3, 2))</f>
        <v>2</v>
      </c>
      <c r="Q310">
        <f>IF(Table25[[#This Row],[Full Time Employment_Average]]&lt;30%,1, IF(Table25[[#This Row],[Full Time Employment_Average]]&gt;50%, 3, 2))</f>
        <v>2</v>
      </c>
      <c r="R310" s="135">
        <f>AVERAGE(Table25[[#This Row],[FCI_SNAP]:[FCI_FullTimeEmployment]])</f>
        <v>2.3333333333333335</v>
      </c>
      <c r="S31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1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Row],[IQ2_Average]])*(3*0.02)/12,IF(D359&lt;=1.5,"NA")))</f>
        <v>51.468805511091084</v>
      </c>
      <c r="U31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128.67201377772773</v>
      </c>
    </row>
    <row r="311" spans="1:21" x14ac:dyDescent="0.25">
      <c r="A311" t="str">
        <f>Table1422[[#This Row],[Community]]</f>
        <v xml:space="preserve">Sutton-Alpine  </v>
      </c>
      <c r="C311" s="126">
        <f>Table1422[[#This Row],[IQ1_Average]]</f>
        <v>17727.5</v>
      </c>
      <c r="D311" s="126">
        <f>Table1422[[#This Row],[IQ2_Average]]</f>
        <v>33159.5</v>
      </c>
      <c r="E311" s="126">
        <f>Table1422[[#This Row],[IQ3_Average]]</f>
        <v>52863.75</v>
      </c>
      <c r="F311" s="128">
        <f>Table1422[[#This Row],[SNAP_Average]]</f>
        <v>0.18849999999999997</v>
      </c>
      <c r="G311" s="127">
        <f>Table1422[[#This Row],[Poverty_Average]]</f>
        <v>0.18275000000000002</v>
      </c>
      <c r="H311" s="127">
        <f>Table1422[[#This Row],[Full Time Employment_Average]]</f>
        <v>0.33649999999999997</v>
      </c>
      <c r="I311">
        <f>'Update Information Here'!AL311</f>
        <v>0</v>
      </c>
      <c r="J311">
        <f t="shared" si="4"/>
        <v>0</v>
      </c>
      <c r="K311" s="131">
        <f>Table25[[#This Row],[Annual Fees]]/Table25[[#This Row],[IQ1_Average]]</f>
        <v>0</v>
      </c>
      <c r="L311" s="131">
        <f>Table25[[#This Row],[Annual Fees]]/Table25[[#This Row],[IQ2_Average]]</f>
        <v>0</v>
      </c>
      <c r="M311" s="131">
        <f>Table25[[#This Row],[Annual Fees]]/Table25[[#This Row],[IQ3_Average]]</f>
        <v>0</v>
      </c>
      <c r="N311" s="133">
        <f>AVERAGE(Table25[[#This Row],[RI_IQ1]:[RI_IQ3]])</f>
        <v>0</v>
      </c>
      <c r="O311">
        <f>IF(Table25[[#This Row],[SNAP_Average]]&gt;20%,1, IF(Table25[[#This Row],[SNAP_Average]]&lt;11%, 3, 2))</f>
        <v>2</v>
      </c>
      <c r="P311">
        <f>IF(Table25[[#This Row],[Poverty_Average]]&gt;20%,1, IF(Table25[[#This Row],[Poverty_Average]]&lt;10%, 3, 2))</f>
        <v>2</v>
      </c>
      <c r="Q311">
        <f>IF(Table25[[#This Row],[Full Time Employment_Average]]&lt;30%,1, IF(Table25[[#This Row],[Full Time Employment_Average]]&gt;50%, 3, 2))</f>
        <v>2</v>
      </c>
      <c r="R311" s="135">
        <f>AVERAGE(Table25[[#This Row],[FCI_SNAP]:[FCI_FullTimeEmployment]])</f>
        <v>2</v>
      </c>
      <c r="S31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11"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Row],[IQ2_Average]])*(3*0.02)/12,IF(D360&lt;=1.5,"NA")))</f>
        <v>47.400842254682203</v>
      </c>
      <c r="U31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118.50210563670554</v>
      </c>
    </row>
    <row r="312" spans="1:21" x14ac:dyDescent="0.25">
      <c r="A312" t="str">
        <f>Table1422[[#This Row],[Community]]</f>
        <v xml:space="preserve">Takotna  </v>
      </c>
      <c r="B312" t="s">
        <v>497</v>
      </c>
      <c r="C312" s="126">
        <f>Table1422[[#This Row],[IQ1_Average]]</f>
        <v>12693.666666666666</v>
      </c>
      <c r="D312" s="126">
        <f>Table1422[[#This Row],[IQ2_Average]]</f>
        <v>19757</v>
      </c>
      <c r="E312" s="126">
        <f>Table1422[[#This Row],[IQ3_Average]]</f>
        <v>35416.5</v>
      </c>
      <c r="F312" s="128">
        <f>Table1422[[#This Row],[SNAP_Average]]</f>
        <v>0.45975000000000005</v>
      </c>
      <c r="G312" s="127">
        <f>Table1422[[#This Row],[Poverty_Average]]</f>
        <v>0.29775000000000001</v>
      </c>
      <c r="H312" s="127">
        <f>Table1422[[#This Row],[Full Time Employment_Average]]</f>
        <v>0.39424999999999999</v>
      </c>
      <c r="I312">
        <f>'Update Information Here'!AL312</f>
        <v>75</v>
      </c>
      <c r="J312">
        <f t="shared" si="4"/>
        <v>900</v>
      </c>
      <c r="K312" s="131">
        <f>Table25[[#This Row],[Annual Fees]]/Table25[[#This Row],[IQ1_Average]]</f>
        <v>7.0901499435413989E-2</v>
      </c>
      <c r="L312" s="131">
        <f>Table25[[#This Row],[Annual Fees]]/Table25[[#This Row],[IQ2_Average]]</f>
        <v>4.5553474717821535E-2</v>
      </c>
      <c r="M312" s="131">
        <f>Table25[[#This Row],[Annual Fees]]/Table25[[#This Row],[IQ3_Average]]</f>
        <v>2.5411884291220193E-2</v>
      </c>
      <c r="N312" s="133">
        <f>AVERAGE(Table25[[#This Row],[RI_IQ1]:[RI_IQ3]])</f>
        <v>4.7288952814818569E-2</v>
      </c>
      <c r="O312">
        <f>IF(Table25[[#This Row],[SNAP_Average]]&gt;20%,1, IF(Table25[[#This Row],[SNAP_Average]]&lt;11%, 3, 2))</f>
        <v>1</v>
      </c>
      <c r="P312">
        <f>IF(Table25[[#This Row],[Poverty_Average]]&gt;20%,1, IF(Table25[[#This Row],[Poverty_Average]]&lt;10%, 3, 2))</f>
        <v>1</v>
      </c>
      <c r="Q312">
        <f>IF(Table25[[#This Row],[Full Time Employment_Average]]&lt;30%,1, IF(Table25[[#This Row],[Full Time Employment_Average]]&gt;50%, 3, 2))</f>
        <v>2</v>
      </c>
      <c r="R312" s="135">
        <f>AVERAGE(Table25[[#This Row],[FCI_SNAP]:[FCI_FullTimeEmployment]])</f>
        <v>1.3333333333333333</v>
      </c>
      <c r="S31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12"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Row],[IQ2_Average]])*(3*0.02)/12,IF(D361&lt;=1.5,"NA")))</f>
        <v>NA</v>
      </c>
      <c r="U31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31.719881932550567</v>
      </c>
    </row>
    <row r="313" spans="1:21" x14ac:dyDescent="0.25">
      <c r="A313" t="str">
        <f>Table1422[[#This Row],[Community]]</f>
        <v xml:space="preserve">Talkeetna  </v>
      </c>
      <c r="C313" s="126">
        <f>Table1422[[#This Row],[IQ1_Average]]</f>
        <v>18570.25</v>
      </c>
      <c r="D313" s="126">
        <f>Table1422[[#This Row],[IQ2_Average]]</f>
        <v>40407.5</v>
      </c>
      <c r="E313" s="126">
        <f>Table1422[[#This Row],[IQ3_Average]]</f>
        <v>62782.5</v>
      </c>
      <c r="F313" s="128">
        <f>Table1422[[#This Row],[SNAP_Average]]</f>
        <v>0.17375000000000002</v>
      </c>
      <c r="G313" s="127">
        <f>Table1422[[#This Row],[Poverty_Average]]</f>
        <v>9.375E-2</v>
      </c>
      <c r="H313" s="127">
        <f>Table1422[[#This Row],[Full Time Employment_Average]]</f>
        <v>0.37749999999999995</v>
      </c>
      <c r="I313">
        <f>'Update Information Here'!AL313</f>
        <v>0</v>
      </c>
      <c r="J313">
        <f t="shared" si="4"/>
        <v>0</v>
      </c>
      <c r="K313" s="131">
        <f>Table25[[#This Row],[Annual Fees]]/Table25[[#This Row],[IQ1_Average]]</f>
        <v>0</v>
      </c>
      <c r="L313" s="131">
        <f>Table25[[#This Row],[Annual Fees]]/Table25[[#This Row],[IQ2_Average]]</f>
        <v>0</v>
      </c>
      <c r="M313" s="131">
        <f>Table25[[#This Row],[Annual Fees]]/Table25[[#This Row],[IQ3_Average]]</f>
        <v>0</v>
      </c>
      <c r="N313" s="133">
        <f>AVERAGE(Table25[[#This Row],[RI_IQ1]:[RI_IQ3]])</f>
        <v>0</v>
      </c>
      <c r="O313">
        <f>IF(Table25[[#This Row],[SNAP_Average]]&gt;20%,1, IF(Table25[[#This Row],[SNAP_Average]]&lt;11%, 3, 2))</f>
        <v>2</v>
      </c>
      <c r="P313">
        <f>IF(Table25[[#This Row],[Poverty_Average]]&gt;20%,1, IF(Table25[[#This Row],[Poverty_Average]]&lt;10%, 3, 2))</f>
        <v>3</v>
      </c>
      <c r="Q313">
        <f>IF(Table25[[#This Row],[Full Time Employment_Average]]&lt;30%,1, IF(Table25[[#This Row],[Full Time Employment_Average]]&gt;50%, 3, 2))</f>
        <v>2</v>
      </c>
      <c r="R313" s="135">
        <f>AVERAGE(Table25[[#This Row],[FCI_SNAP]:[FCI_FullTimeEmployment]])</f>
        <v>2.3333333333333335</v>
      </c>
      <c r="S31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1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Row],[IQ2_Average]])*(3*0.02)/12,IF(D362&lt;=1.5,"NA")))</f>
        <v>52.895803171937423</v>
      </c>
      <c r="U31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132.23950792984357</v>
      </c>
    </row>
    <row r="314" spans="1:21" x14ac:dyDescent="0.25">
      <c r="A314" t="str">
        <f>Table1422[[#This Row],[Community]]</f>
        <v xml:space="preserve">Tanacross  </v>
      </c>
      <c r="C314" s="126">
        <f>Table1422[[#This Row],[IQ1_Average]]</f>
        <v>14810</v>
      </c>
      <c r="D314" s="126">
        <f>Table1422[[#This Row],[IQ2_Average]]</f>
        <v>25183</v>
      </c>
      <c r="E314" s="126">
        <f>Table1422[[#This Row],[IQ3_Average]]</f>
        <v>42798</v>
      </c>
      <c r="F314" s="128">
        <f>Table1422[[#This Row],[SNAP_Average]]</f>
        <v>0.38950000000000001</v>
      </c>
      <c r="G314" s="127">
        <f>Table1422[[#This Row],[Poverty_Average]]</f>
        <v>0.22300000000000003</v>
      </c>
      <c r="H314" s="127">
        <f>Table1422[[#This Row],[Full Time Employment_Average]]</f>
        <v>0.23924999999999999</v>
      </c>
      <c r="I314">
        <f>'Update Information Here'!AL314</f>
        <v>20</v>
      </c>
      <c r="J314">
        <f t="shared" si="4"/>
        <v>240</v>
      </c>
      <c r="K314" s="131">
        <f>Table25[[#This Row],[Annual Fees]]/Table25[[#This Row],[IQ1_Average]]</f>
        <v>1.6205266711681297E-2</v>
      </c>
      <c r="L314" s="131">
        <f>Table25[[#This Row],[Annual Fees]]/Table25[[#This Row],[IQ2_Average]]</f>
        <v>9.5302386530596046E-3</v>
      </c>
      <c r="M314" s="131">
        <f>Table25[[#This Row],[Annual Fees]]/Table25[[#This Row],[IQ3_Average]]</f>
        <v>5.6077386793775413E-3</v>
      </c>
      <c r="N314" s="133">
        <f>AVERAGE(Table25[[#This Row],[RI_IQ1]:[RI_IQ3]])</f>
        <v>1.0447748014706148E-2</v>
      </c>
      <c r="O314">
        <f>IF(Table25[[#This Row],[SNAP_Average]]&gt;20%,1, IF(Table25[[#This Row],[SNAP_Average]]&lt;11%, 3, 2))</f>
        <v>1</v>
      </c>
      <c r="P314">
        <f>IF(Table25[[#This Row],[Poverty_Average]]&gt;20%,1, IF(Table25[[#This Row],[Poverty_Average]]&lt;10%, 3, 2))</f>
        <v>1</v>
      </c>
      <c r="Q314">
        <f>IF(Table25[[#This Row],[Full Time Employment_Average]]&lt;30%,1, IF(Table25[[#This Row],[Full Time Employment_Average]]&gt;50%, 3, 2))</f>
        <v>1</v>
      </c>
      <c r="R314" s="135">
        <f>AVERAGE(Table25[[#This Row],[FCI_SNAP]:[FCI_FullTimeEmployment]])</f>
        <v>1</v>
      </c>
      <c r="S31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14"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Row],[IQ2_Average]])*(3*0.02)/12,IF(D363&lt;=1.5,"NA")))</f>
        <v>NA</v>
      </c>
      <c r="U31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38.285762581272436</v>
      </c>
    </row>
    <row r="315" spans="1:21" x14ac:dyDescent="0.25">
      <c r="A315" t="str">
        <f>Table1422[[#This Row],[Community]]</f>
        <v xml:space="preserve">Tanaina  </v>
      </c>
      <c r="C315" s="126">
        <f>Table1422[[#This Row],[IQ1_Average]]</f>
        <v>32862.5</v>
      </c>
      <c r="D315" s="126">
        <f>Table1422[[#This Row],[IQ2_Average]]</f>
        <v>54551</v>
      </c>
      <c r="E315" s="126">
        <f>Table1422[[#This Row],[IQ3_Average]]</f>
        <v>74840.25</v>
      </c>
      <c r="F315" s="128">
        <f>Table1422[[#This Row],[SNAP_Average]]</f>
        <v>0.19524999999999998</v>
      </c>
      <c r="G315" s="127">
        <f>Table1422[[#This Row],[Poverty_Average]]</f>
        <v>0.13425000000000001</v>
      </c>
      <c r="H315" s="127">
        <f>Table1422[[#This Row],[Full Time Employment_Average]]</f>
        <v>0.41500000000000004</v>
      </c>
      <c r="I315">
        <f>'Update Information Here'!AL315</f>
        <v>0</v>
      </c>
      <c r="J315">
        <f t="shared" si="4"/>
        <v>0</v>
      </c>
      <c r="K315" s="131">
        <f>Table25[[#This Row],[Annual Fees]]/Table25[[#This Row],[IQ1_Average]]</f>
        <v>0</v>
      </c>
      <c r="L315" s="131">
        <f>Table25[[#This Row],[Annual Fees]]/Table25[[#This Row],[IQ2_Average]]</f>
        <v>0</v>
      </c>
      <c r="M315" s="131">
        <f>Table25[[#This Row],[Annual Fees]]/Table25[[#This Row],[IQ3_Average]]</f>
        <v>0</v>
      </c>
      <c r="N315" s="133">
        <f>AVERAGE(Table25[[#This Row],[RI_IQ1]:[RI_IQ3]])</f>
        <v>0</v>
      </c>
      <c r="O315">
        <f>IF(Table25[[#This Row],[SNAP_Average]]&gt;20%,1, IF(Table25[[#This Row],[SNAP_Average]]&lt;11%, 3, 2))</f>
        <v>2</v>
      </c>
      <c r="P315">
        <f>IF(Table25[[#This Row],[Poverty_Average]]&gt;20%,1, IF(Table25[[#This Row],[Poverty_Average]]&lt;10%, 3, 2))</f>
        <v>2</v>
      </c>
      <c r="Q315">
        <f>IF(Table25[[#This Row],[Full Time Employment_Average]]&lt;30%,1, IF(Table25[[#This Row],[Full Time Employment_Average]]&gt;50%, 3, 2))</f>
        <v>2</v>
      </c>
      <c r="R315" s="135">
        <f>AVERAGE(Table25[[#This Row],[FCI_SNAP]:[FCI_FullTimeEmployment]])</f>
        <v>2</v>
      </c>
      <c r="S31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1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Row],[IQ2_Average]])*(3*0.02)/12,IF(D364&lt;=1.5,"NA")))</f>
        <v>80.485378584088423</v>
      </c>
      <c r="U31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201.21344646022112</v>
      </c>
    </row>
    <row r="316" spans="1:21" x14ac:dyDescent="0.25">
      <c r="A316" t="str">
        <f>Table1422[[#This Row],[Community]]</f>
        <v xml:space="preserve">Tanana </v>
      </c>
      <c r="C316" s="126">
        <f>Table1422[[#This Row],[IQ1_Average]]</f>
        <v>24062.5</v>
      </c>
      <c r="D316" s="126">
        <f>Table1422[[#This Row],[IQ2_Average]]</f>
        <v>43772.75</v>
      </c>
      <c r="E316" s="126">
        <f>Table1422[[#This Row],[IQ3_Average]]</f>
        <v>61992</v>
      </c>
      <c r="F316" s="128">
        <f>Table1422[[#This Row],[SNAP_Average]]</f>
        <v>0.19674999999999998</v>
      </c>
      <c r="G316" s="127">
        <f>Table1422[[#This Row],[Poverty_Average]]</f>
        <v>0.12225</v>
      </c>
      <c r="H316" s="127">
        <f>Table1422[[#This Row],[Full Time Employment_Average]]</f>
        <v>0.46450000000000002</v>
      </c>
      <c r="I316">
        <f>'Update Information Here'!AL316</f>
        <v>140</v>
      </c>
      <c r="J316">
        <f t="shared" si="4"/>
        <v>1680</v>
      </c>
      <c r="K316" s="131">
        <f>Table25[[#This Row],[Annual Fees]]/Table25[[#This Row],[IQ1_Average]]</f>
        <v>6.9818181818181821E-2</v>
      </c>
      <c r="L316" s="131">
        <f>Table25[[#This Row],[Annual Fees]]/Table25[[#This Row],[IQ2_Average]]</f>
        <v>3.8380042377963462E-2</v>
      </c>
      <c r="M316" s="131">
        <f>Table25[[#This Row],[Annual Fees]]/Table25[[#This Row],[IQ3_Average]]</f>
        <v>2.7100271002710029E-2</v>
      </c>
      <c r="N316" s="133">
        <f>AVERAGE(Table25[[#This Row],[RI_IQ1]:[RI_IQ3]])</f>
        <v>4.5099498399618437E-2</v>
      </c>
      <c r="O316">
        <f>IF(Table25[[#This Row],[SNAP_Average]]&gt;20%,1, IF(Table25[[#This Row],[SNAP_Average]]&lt;11%, 3, 2))</f>
        <v>2</v>
      </c>
      <c r="P316">
        <f>IF(Table25[[#This Row],[Poverty_Average]]&gt;20%,1, IF(Table25[[#This Row],[Poverty_Average]]&lt;10%, 3, 2))</f>
        <v>2</v>
      </c>
      <c r="Q316">
        <f>IF(Table25[[#This Row],[Full Time Employment_Average]]&lt;30%,1, IF(Table25[[#This Row],[Full Time Employment_Average]]&gt;50%, 3, 2))</f>
        <v>2</v>
      </c>
      <c r="R316" s="135">
        <f>AVERAGE(Table25[[#This Row],[FCI_SNAP]:[FCI_FullTimeEmployment]])</f>
        <v>2</v>
      </c>
      <c r="S31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1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Row],[IQ2_Average]])*(3*0.02)/12,IF(D365&lt;=1.5,"NA")))</f>
        <v>62.084947712493609</v>
      </c>
      <c r="U31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155.21236928123406</v>
      </c>
    </row>
    <row r="317" spans="1:21" x14ac:dyDescent="0.25">
      <c r="A317" t="str">
        <f>Table1422[[#This Row],[Community]]</f>
        <v xml:space="preserve">Tatitlek  </v>
      </c>
      <c r="C317" s="126">
        <f>Table1422[[#This Row],[IQ1_Average]]</f>
        <v>28611</v>
      </c>
      <c r="D317" s="126">
        <f>Table1422[[#This Row],[IQ2_Average]]</f>
        <v>48500</v>
      </c>
      <c r="E317" s="126">
        <f>Table1422[[#This Row],[IQ3_Average]]</f>
        <v>70555.666666666672</v>
      </c>
      <c r="F317" s="128">
        <f>Table1422[[#This Row],[SNAP_Average]]</f>
        <v>5.5E-2</v>
      </c>
      <c r="G317" s="127">
        <f>Table1422[[#This Row],[Poverty_Average]]</f>
        <v>7.9000000000000015E-2</v>
      </c>
      <c r="H317" s="127">
        <f>Table1422[[#This Row],[Full Time Employment_Average]]</f>
        <v>0.33799999999999997</v>
      </c>
      <c r="I317">
        <f>'Update Information Here'!AL317</f>
        <v>100</v>
      </c>
      <c r="J317">
        <f t="shared" si="4"/>
        <v>1200</v>
      </c>
      <c r="K317" s="131">
        <f>Table25[[#This Row],[Annual Fees]]/Table25[[#This Row],[IQ1_Average]]</f>
        <v>4.1941910454021181E-2</v>
      </c>
      <c r="L317" s="131">
        <f>Table25[[#This Row],[Annual Fees]]/Table25[[#This Row],[IQ2_Average]]</f>
        <v>2.4742268041237112E-2</v>
      </c>
      <c r="M317" s="131">
        <f>Table25[[#This Row],[Annual Fees]]/Table25[[#This Row],[IQ3_Average]]</f>
        <v>1.7007847231736643E-2</v>
      </c>
      <c r="N317" s="133">
        <f>AVERAGE(Table25[[#This Row],[RI_IQ1]:[RI_IQ3]])</f>
        <v>2.7897341908998313E-2</v>
      </c>
      <c r="O317">
        <f>IF(Table25[[#This Row],[SNAP_Average]]&gt;20%,1, IF(Table25[[#This Row],[SNAP_Average]]&lt;11%, 3, 2))</f>
        <v>3</v>
      </c>
      <c r="P317">
        <f>IF(Table25[[#This Row],[Poverty_Average]]&gt;20%,1, IF(Table25[[#This Row],[Poverty_Average]]&lt;10%, 3, 2))</f>
        <v>3</v>
      </c>
      <c r="Q317">
        <f>IF(Table25[[#This Row],[Full Time Employment_Average]]&lt;30%,1, IF(Table25[[#This Row],[Full Time Employment_Average]]&gt;50%, 3, 2))</f>
        <v>2</v>
      </c>
      <c r="R317" s="135">
        <f>AVERAGE(Table25[[#This Row],[FCI_SNAP]:[FCI_FullTimeEmployment]])</f>
        <v>2.6666666666666665</v>
      </c>
      <c r="S31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1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Row],[IQ2_Average]])*(3*0.02)/12,IF(D366&lt;=1.5,"NA")))</f>
        <v>179.22854501013396</v>
      </c>
      <c r="U31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286.76567201621424</v>
      </c>
    </row>
    <row r="318" spans="1:21" x14ac:dyDescent="0.25">
      <c r="A318" t="str">
        <f>Table1422[[#This Row],[Community]]</f>
        <v xml:space="preserve">Tazlina  </v>
      </c>
      <c r="C318" s="126">
        <f>Table1422[[#This Row],[IQ1_Average]]</f>
        <v>30906.25</v>
      </c>
      <c r="D318" s="126">
        <f>Table1422[[#This Row],[IQ2_Average]]</f>
        <v>51479</v>
      </c>
      <c r="E318" s="126">
        <f>Table1422[[#This Row],[IQ3_Average]]</f>
        <v>86777.666666666672</v>
      </c>
      <c r="F318" s="128">
        <f>Table1422[[#This Row],[SNAP_Average]]</f>
        <v>7.0249999999999993E-2</v>
      </c>
      <c r="G318" s="127">
        <f>Table1422[[#This Row],[Poverty_Average]]</f>
        <v>6.8500000000000005E-2</v>
      </c>
      <c r="H318" s="127">
        <f>Table1422[[#This Row],[Full Time Employment_Average]]</f>
        <v>0.38250000000000006</v>
      </c>
      <c r="I318">
        <f>'Update Information Here'!AL318</f>
        <v>0</v>
      </c>
      <c r="J318">
        <f t="shared" si="4"/>
        <v>0</v>
      </c>
      <c r="K318" s="131">
        <f>Table25[[#This Row],[Annual Fees]]/Table25[[#This Row],[IQ1_Average]]</f>
        <v>0</v>
      </c>
      <c r="L318" s="131">
        <f>Table25[[#This Row],[Annual Fees]]/Table25[[#This Row],[IQ2_Average]]</f>
        <v>0</v>
      </c>
      <c r="M318" s="131">
        <f>Table25[[#This Row],[Annual Fees]]/Table25[[#This Row],[IQ3_Average]]</f>
        <v>0</v>
      </c>
      <c r="N318" s="133">
        <f>AVERAGE(Table25[[#This Row],[RI_IQ1]:[RI_IQ3]])</f>
        <v>0</v>
      </c>
      <c r="O318">
        <f>IF(Table25[[#This Row],[SNAP_Average]]&gt;20%,1, IF(Table25[[#This Row],[SNAP_Average]]&lt;11%, 3, 2))</f>
        <v>3</v>
      </c>
      <c r="P318">
        <f>IF(Table25[[#This Row],[Poverty_Average]]&gt;20%,1, IF(Table25[[#This Row],[Poverty_Average]]&lt;10%, 3, 2))</f>
        <v>3</v>
      </c>
      <c r="Q318">
        <f>IF(Table25[[#This Row],[Full Time Employment_Average]]&lt;30%,1, IF(Table25[[#This Row],[Full Time Employment_Average]]&gt;50%, 3, 2))</f>
        <v>2</v>
      </c>
      <c r="R318" s="135">
        <f>AVERAGE(Table25[[#This Row],[FCI_SNAP]:[FCI_FullTimeEmployment]])</f>
        <v>2.6666666666666665</v>
      </c>
      <c r="S31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1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Row],[IQ2_Average]])*(3*0.02)/12,IF(D367&lt;=1.5,"NA")))</f>
        <v>197.45671278914585</v>
      </c>
      <c r="U31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315.93074046263331</v>
      </c>
    </row>
    <row r="319" spans="1:21" x14ac:dyDescent="0.25">
      <c r="A319" t="str">
        <f>Table1422[[#This Row],[Community]]</f>
        <v xml:space="preserve">Teller </v>
      </c>
      <c r="B319" t="s">
        <v>497</v>
      </c>
      <c r="C319" s="126">
        <f>Table1422[[#This Row],[IQ1_Average]]</f>
        <v>16758.25</v>
      </c>
      <c r="D319" s="126">
        <f>Table1422[[#This Row],[IQ2_Average]]</f>
        <v>27787.5</v>
      </c>
      <c r="E319" s="126">
        <f>Table1422[[#This Row],[IQ3_Average]]</f>
        <v>54927</v>
      </c>
      <c r="F319" s="128">
        <f>Table1422[[#This Row],[SNAP_Average]]</f>
        <v>0.44225000000000003</v>
      </c>
      <c r="G319" s="127">
        <f>Table1422[[#This Row],[Poverty_Average]]</f>
        <v>0.30699999999999994</v>
      </c>
      <c r="H319" s="127">
        <f>Table1422[[#This Row],[Full Time Employment_Average]]</f>
        <v>0.42025000000000001</v>
      </c>
      <c r="I319">
        <f>'Update Information Here'!AL319</f>
        <v>0</v>
      </c>
      <c r="J319">
        <f t="shared" si="4"/>
        <v>0</v>
      </c>
      <c r="K319" s="131">
        <f>Table25[[#This Row],[Annual Fees]]/Table25[[#This Row],[IQ1_Average]]</f>
        <v>0</v>
      </c>
      <c r="L319" s="131">
        <f>Table25[[#This Row],[Annual Fees]]/Table25[[#This Row],[IQ2_Average]]</f>
        <v>0</v>
      </c>
      <c r="M319" s="131">
        <f>Table25[[#This Row],[Annual Fees]]/Table25[[#This Row],[IQ3_Average]]</f>
        <v>0</v>
      </c>
      <c r="N319" s="133">
        <f>AVERAGE(Table25[[#This Row],[RI_IQ1]:[RI_IQ3]])</f>
        <v>0</v>
      </c>
      <c r="O319">
        <f>IF(Table25[[#This Row],[SNAP_Average]]&gt;20%,1, IF(Table25[[#This Row],[SNAP_Average]]&lt;11%, 3, 2))</f>
        <v>1</v>
      </c>
      <c r="P319">
        <f>IF(Table25[[#This Row],[Poverty_Average]]&gt;20%,1, IF(Table25[[#This Row],[Poverty_Average]]&lt;10%, 3, 2))</f>
        <v>1</v>
      </c>
      <c r="Q319">
        <f>IF(Table25[[#This Row],[Full Time Employment_Average]]&lt;30%,1, IF(Table25[[#This Row],[Full Time Employment_Average]]&gt;50%, 3, 2))</f>
        <v>2</v>
      </c>
      <c r="R319" s="135">
        <f>AVERAGE(Table25[[#This Row],[FCI_SNAP]:[FCI_FullTimeEmployment]])</f>
        <v>1.3333333333333333</v>
      </c>
      <c r="S31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19"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Row],[IQ2_Average]])*(3*0.02)/12,IF(D368&lt;=1.5,"NA")))</f>
        <v>NA</v>
      </c>
      <c r="U31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43.911461297962319</v>
      </c>
    </row>
    <row r="320" spans="1:21" x14ac:dyDescent="0.25">
      <c r="A320" t="str">
        <f>Table1422[[#This Row],[Community]]</f>
        <v xml:space="preserve">Tenakee Springs </v>
      </c>
      <c r="C320" s="126">
        <f>Table1422[[#This Row],[IQ1_Average]]</f>
        <v>22389</v>
      </c>
      <c r="D320" s="126">
        <f>Table1422[[#This Row],[IQ2_Average]]</f>
        <v>36555.666666666664</v>
      </c>
      <c r="E320" s="126">
        <f>Table1422[[#This Row],[IQ3_Average]]</f>
        <v>59811</v>
      </c>
      <c r="F320" s="128">
        <f>Table1422[[#This Row],[SNAP_Average]]</f>
        <v>0.1525</v>
      </c>
      <c r="G320" s="127">
        <f>Table1422[[#This Row],[Poverty_Average]]</f>
        <v>0.10775</v>
      </c>
      <c r="H320" s="127">
        <f>Table1422[[#This Row],[Full Time Employment_Average]]</f>
        <v>0.25750000000000001</v>
      </c>
      <c r="I320">
        <f>'Update Information Here'!AL320</f>
        <v>0</v>
      </c>
      <c r="J320">
        <f t="shared" si="4"/>
        <v>0</v>
      </c>
      <c r="K320" s="131">
        <f>Table25[[#This Row],[Annual Fees]]/Table25[[#This Row],[IQ1_Average]]</f>
        <v>0</v>
      </c>
      <c r="L320" s="131">
        <f>Table25[[#This Row],[Annual Fees]]/Table25[[#This Row],[IQ2_Average]]</f>
        <v>0</v>
      </c>
      <c r="M320" s="131">
        <f>Table25[[#This Row],[Annual Fees]]/Table25[[#This Row],[IQ3_Average]]</f>
        <v>0</v>
      </c>
      <c r="N320" s="133">
        <f>AVERAGE(Table25[[#This Row],[RI_IQ1]:[RI_IQ3]])</f>
        <v>0</v>
      </c>
      <c r="O320">
        <f>IF(Table25[[#This Row],[SNAP_Average]]&gt;20%,1, IF(Table25[[#This Row],[SNAP_Average]]&lt;11%, 3, 2))</f>
        <v>2</v>
      </c>
      <c r="P320">
        <f>IF(Table25[[#This Row],[Poverty_Average]]&gt;20%,1, IF(Table25[[#This Row],[Poverty_Average]]&lt;10%, 3, 2))</f>
        <v>2</v>
      </c>
      <c r="Q320">
        <f>IF(Table25[[#This Row],[Full Time Employment_Average]]&lt;30%,1, IF(Table25[[#This Row],[Full Time Employment_Average]]&gt;50%, 3, 2))</f>
        <v>1</v>
      </c>
      <c r="R320" s="135">
        <f>AVERAGE(Table25[[#This Row],[FCI_SNAP]:[FCI_FullTimeEmployment]])</f>
        <v>1.6666666666666667</v>
      </c>
      <c r="S32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2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Row],[IQ2_Average]])*(3*0.02)/12,IF(D369&lt;=1.5,"NA")))</f>
        <v>56.344590639379476</v>
      </c>
      <c r="U32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140.86147659844872</v>
      </c>
    </row>
    <row r="321" spans="1:21" x14ac:dyDescent="0.25">
      <c r="A321" t="str">
        <f>Table1422[[#This Row],[Community]]</f>
        <v xml:space="preserve">Tetlin  </v>
      </c>
      <c r="C321" s="126">
        <f>Table1422[[#This Row],[IQ1_Average]]</f>
        <v>14823.666666666666</v>
      </c>
      <c r="D321" s="126">
        <f>Table1422[[#This Row],[IQ2_Average]]</f>
        <v>32900</v>
      </c>
      <c r="E321" s="126">
        <f>Table1422[[#This Row],[IQ3_Average]]</f>
        <v>46055.666666666664</v>
      </c>
      <c r="F321" s="128">
        <f>Table1422[[#This Row],[SNAP_Average]]</f>
        <v>0.39249999999999996</v>
      </c>
      <c r="G321" s="127">
        <f>Table1422[[#This Row],[Poverty_Average]]</f>
        <v>0.40525</v>
      </c>
      <c r="H321" s="127">
        <f>Table1422[[#This Row],[Full Time Employment_Average]]</f>
        <v>0.17325000000000002</v>
      </c>
      <c r="I321">
        <f>'Update Information Here'!AL321</f>
        <v>0</v>
      </c>
      <c r="J321">
        <f t="shared" si="4"/>
        <v>0</v>
      </c>
      <c r="K321" s="131">
        <f>Table25[[#This Row],[Annual Fees]]/Table25[[#This Row],[IQ1_Average]]</f>
        <v>0</v>
      </c>
      <c r="L321" s="131">
        <f>Table25[[#This Row],[Annual Fees]]/Table25[[#This Row],[IQ2_Average]]</f>
        <v>0</v>
      </c>
      <c r="M321" s="131">
        <f>Table25[[#This Row],[Annual Fees]]/Table25[[#This Row],[IQ3_Average]]</f>
        <v>0</v>
      </c>
      <c r="N321" s="133">
        <f>AVERAGE(Table25[[#This Row],[RI_IQ1]:[RI_IQ3]])</f>
        <v>0</v>
      </c>
      <c r="O321">
        <f>IF(Table25[[#This Row],[SNAP_Average]]&gt;20%,1, IF(Table25[[#This Row],[SNAP_Average]]&lt;11%, 3, 2))</f>
        <v>1</v>
      </c>
      <c r="P321">
        <f>IF(Table25[[#This Row],[Poverty_Average]]&gt;20%,1, IF(Table25[[#This Row],[Poverty_Average]]&lt;10%, 3, 2))</f>
        <v>1</v>
      </c>
      <c r="Q321">
        <f>IF(Table25[[#This Row],[Full Time Employment_Average]]&lt;30%,1, IF(Table25[[#This Row],[Full Time Employment_Average]]&gt;50%, 3, 2))</f>
        <v>1</v>
      </c>
      <c r="R321" s="135">
        <f>AVERAGE(Table25[[#This Row],[FCI_SNAP]:[FCI_FullTimeEmployment]])</f>
        <v>1</v>
      </c>
      <c r="S32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21"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Row],[IQ2_Average]])*(3*0.02)/12,IF(D370&lt;=1.5,"NA")))</f>
        <v>NA</v>
      </c>
      <c r="U32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41.817319013687758</v>
      </c>
    </row>
    <row r="322" spans="1:21" x14ac:dyDescent="0.25">
      <c r="A322" t="str">
        <f>Table1422[[#This Row],[Community]]</f>
        <v xml:space="preserve">Thorne Bay </v>
      </c>
      <c r="C322" s="126">
        <f>Table1422[[#This Row],[IQ1_Average]]</f>
        <v>19154.75</v>
      </c>
      <c r="D322" s="126">
        <f>Table1422[[#This Row],[IQ2_Average]]</f>
        <v>39038</v>
      </c>
      <c r="E322" s="126">
        <f>Table1422[[#This Row],[IQ3_Average]]</f>
        <v>61184.25</v>
      </c>
      <c r="F322" s="128">
        <f>Table1422[[#This Row],[SNAP_Average]]</f>
        <v>0.23324999999999999</v>
      </c>
      <c r="G322" s="127">
        <f>Table1422[[#This Row],[Poverty_Average]]</f>
        <v>0.18324999999999997</v>
      </c>
      <c r="H322" s="127">
        <f>Table1422[[#This Row],[Full Time Employment_Average]]</f>
        <v>0.44600000000000006</v>
      </c>
      <c r="I322">
        <f>'Update Information Here'!AL322</f>
        <v>148.62</v>
      </c>
      <c r="J322">
        <f t="shared" ref="J322:J355" si="5">I322*12</f>
        <v>1783.44</v>
      </c>
      <c r="K322" s="131">
        <f>Table25[[#This Row],[Annual Fees]]/Table25[[#This Row],[IQ1_Average]]</f>
        <v>9.3106931701014112E-2</v>
      </c>
      <c r="L322" s="131">
        <f>Table25[[#This Row],[Annual Fees]]/Table25[[#This Row],[IQ2_Average]]</f>
        <v>4.5684717454787645E-2</v>
      </c>
      <c r="M322" s="131">
        <f>Table25[[#This Row],[Annual Fees]]/Table25[[#This Row],[IQ3_Average]]</f>
        <v>2.9148677968594858E-2</v>
      </c>
      <c r="N322" s="133">
        <f>AVERAGE(Table25[[#This Row],[RI_IQ1]:[RI_IQ3]])</f>
        <v>5.5980109041465533E-2</v>
      </c>
      <c r="O322">
        <f>IF(Table25[[#This Row],[SNAP_Average]]&gt;20%,1, IF(Table25[[#This Row],[SNAP_Average]]&lt;11%, 3, 2))</f>
        <v>1</v>
      </c>
      <c r="P322">
        <f>IF(Table25[[#This Row],[Poverty_Average]]&gt;20%,1, IF(Table25[[#This Row],[Poverty_Average]]&lt;10%, 3, 2))</f>
        <v>2</v>
      </c>
      <c r="Q322">
        <f>IF(Table25[[#This Row],[Full Time Employment_Average]]&lt;30%,1, IF(Table25[[#This Row],[Full Time Employment_Average]]&gt;50%, 3, 2))</f>
        <v>2</v>
      </c>
      <c r="R322" s="135">
        <f>AVERAGE(Table25[[#This Row],[FCI_SNAP]:[FCI_FullTimeEmployment]])</f>
        <v>1.6666666666666667</v>
      </c>
      <c r="S32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2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Row],[IQ2_Average]])*(3*0.02)/12,IF(D371&lt;=1.5,"NA")))</f>
        <v>53.097431407257289</v>
      </c>
      <c r="U32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132.74357851814324</v>
      </c>
    </row>
    <row r="323" spans="1:21" x14ac:dyDescent="0.25">
      <c r="A323" t="str">
        <f>Table1422[[#This Row],[Community]]</f>
        <v xml:space="preserve">Togiak </v>
      </c>
      <c r="C323" s="126">
        <f>Table1422[[#This Row],[IQ1_Average]]</f>
        <v>20169.75</v>
      </c>
      <c r="D323" s="126">
        <f>Table1422[[#This Row],[IQ2_Average]]</f>
        <v>32791.5</v>
      </c>
      <c r="E323" s="126">
        <f>Table1422[[#This Row],[IQ3_Average]]</f>
        <v>58250</v>
      </c>
      <c r="F323" s="128">
        <f>Table1422[[#This Row],[SNAP_Average]]</f>
        <v>0.31950000000000001</v>
      </c>
      <c r="G323" s="127">
        <f>Table1422[[#This Row],[Poverty_Average]]</f>
        <v>0.21749999999999997</v>
      </c>
      <c r="H323" s="127">
        <f>Table1422[[#This Row],[Full Time Employment_Average]]</f>
        <v>0.28599999999999998</v>
      </c>
      <c r="I323">
        <f>'Update Information Here'!AL323</f>
        <v>80</v>
      </c>
      <c r="J323">
        <f t="shared" si="5"/>
        <v>960</v>
      </c>
      <c r="K323" s="131">
        <f>Table25[[#This Row],[Annual Fees]]/Table25[[#This Row],[IQ1_Average]]</f>
        <v>4.7596028706354813E-2</v>
      </c>
      <c r="L323" s="131">
        <f>Table25[[#This Row],[Annual Fees]]/Table25[[#This Row],[IQ2_Average]]</f>
        <v>2.9275879419971639E-2</v>
      </c>
      <c r="M323" s="131">
        <f>Table25[[#This Row],[Annual Fees]]/Table25[[#This Row],[IQ3_Average]]</f>
        <v>1.6480686695278971E-2</v>
      </c>
      <c r="N323" s="133">
        <f>AVERAGE(Table25[[#This Row],[RI_IQ1]:[RI_IQ3]])</f>
        <v>3.1117531607201807E-2</v>
      </c>
      <c r="O323">
        <f>IF(Table25[[#This Row],[SNAP_Average]]&gt;20%,1, IF(Table25[[#This Row],[SNAP_Average]]&lt;11%, 3, 2))</f>
        <v>1</v>
      </c>
      <c r="P323">
        <f>IF(Table25[[#This Row],[Poverty_Average]]&gt;20%,1, IF(Table25[[#This Row],[Poverty_Average]]&lt;10%, 3, 2))</f>
        <v>1</v>
      </c>
      <c r="Q323">
        <f>IF(Table25[[#This Row],[Full Time Employment_Average]]&lt;30%,1, IF(Table25[[#This Row],[Full Time Employment_Average]]&gt;50%, 3, 2))</f>
        <v>1</v>
      </c>
      <c r="R323" s="135">
        <f>AVERAGE(Table25[[#This Row],[FCI_SNAP]:[FCI_FullTimeEmployment]])</f>
        <v>1</v>
      </c>
      <c r="S32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23"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Row],[IQ2_Average]])*(3*0.02)/12,IF(D372&lt;=1.5,"NA")))</f>
        <v>NA</v>
      </c>
      <c r="U32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51.417960145325203</v>
      </c>
    </row>
    <row r="324" spans="1:21" x14ac:dyDescent="0.25">
      <c r="A324" t="str">
        <f>Table1422[[#This Row],[Community]]</f>
        <v xml:space="preserve">Tok  </v>
      </c>
      <c r="C324" s="126">
        <f>Table1422[[#This Row],[IQ1_Average]]</f>
        <v>20381.75</v>
      </c>
      <c r="D324" s="126">
        <f>Table1422[[#This Row],[IQ2_Average]]</f>
        <v>44048.5</v>
      </c>
      <c r="E324" s="126">
        <f>Table1422[[#This Row],[IQ3_Average]]</f>
        <v>72318.5</v>
      </c>
      <c r="F324" s="128">
        <f>Table1422[[#This Row],[SNAP_Average]]</f>
        <v>0.16425000000000001</v>
      </c>
      <c r="G324" s="127">
        <f>Table1422[[#This Row],[Poverty_Average]]</f>
        <v>0.19825000000000001</v>
      </c>
      <c r="H324" s="127">
        <f>Table1422[[#This Row],[Full Time Employment_Average]]</f>
        <v>0.46399999999999997</v>
      </c>
      <c r="I324">
        <f>'Update Information Here'!AL324</f>
        <v>0</v>
      </c>
      <c r="J324">
        <f t="shared" si="5"/>
        <v>0</v>
      </c>
      <c r="K324" s="131">
        <f>Table25[[#This Row],[Annual Fees]]/Table25[[#This Row],[IQ1_Average]]</f>
        <v>0</v>
      </c>
      <c r="L324" s="131">
        <f>Table25[[#This Row],[Annual Fees]]/Table25[[#This Row],[IQ2_Average]]</f>
        <v>0</v>
      </c>
      <c r="M324" s="131">
        <f>Table25[[#This Row],[Annual Fees]]/Table25[[#This Row],[IQ3_Average]]</f>
        <v>0</v>
      </c>
      <c r="N324" s="133">
        <f>AVERAGE(Table25[[#This Row],[RI_IQ1]:[RI_IQ3]])</f>
        <v>0</v>
      </c>
      <c r="O324">
        <f>IF(Table25[[#This Row],[SNAP_Average]]&gt;20%,1, IF(Table25[[#This Row],[SNAP_Average]]&lt;11%, 3, 2))</f>
        <v>2</v>
      </c>
      <c r="P324">
        <f>IF(Table25[[#This Row],[Poverty_Average]]&gt;20%,1, IF(Table25[[#This Row],[Poverty_Average]]&lt;10%, 3, 2))</f>
        <v>2</v>
      </c>
      <c r="Q324">
        <f>IF(Table25[[#This Row],[Full Time Employment_Average]]&lt;30%,1, IF(Table25[[#This Row],[Full Time Employment_Average]]&gt;50%, 3, 2))</f>
        <v>2</v>
      </c>
      <c r="R324" s="135">
        <f>AVERAGE(Table25[[#This Row],[FCI_SNAP]:[FCI_FullTimeEmployment]])</f>
        <v>2</v>
      </c>
      <c r="S32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2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Row],[IQ2_Average]])*(3*0.02)/12,IF(D373&lt;=1.5,"NA")))</f>
        <v>58.415671520121499</v>
      </c>
      <c r="U32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146.0391788003038</v>
      </c>
    </row>
    <row r="325" spans="1:21" x14ac:dyDescent="0.25">
      <c r="A325" t="str">
        <f>Table1422[[#This Row],[Community]]</f>
        <v xml:space="preserve">Toksook Bay </v>
      </c>
      <c r="C325" s="126">
        <f>Table1422[[#This Row],[IQ1_Average]]</f>
        <v>22893.75</v>
      </c>
      <c r="D325" s="126">
        <f>Table1422[[#This Row],[IQ2_Average]]</f>
        <v>43898.75</v>
      </c>
      <c r="E325" s="126">
        <f>Table1422[[#This Row],[IQ3_Average]]</f>
        <v>64289.75</v>
      </c>
      <c r="F325" s="128">
        <f>Table1422[[#This Row],[SNAP_Average]]</f>
        <v>0.35350000000000004</v>
      </c>
      <c r="G325" s="127">
        <f>Table1422[[#This Row],[Poverty_Average]]</f>
        <v>0.21124999999999999</v>
      </c>
      <c r="H325" s="127">
        <f>Table1422[[#This Row],[Full Time Employment_Average]]</f>
        <v>0.17800000000000002</v>
      </c>
      <c r="I325">
        <f>'Update Information Here'!AL325</f>
        <v>65</v>
      </c>
      <c r="J325">
        <f t="shared" si="5"/>
        <v>780</v>
      </c>
      <c r="K325" s="131">
        <f>Table25[[#This Row],[Annual Fees]]/Table25[[#This Row],[IQ1_Average]]</f>
        <v>3.4070434070434072E-2</v>
      </c>
      <c r="L325" s="131">
        <f>Table25[[#This Row],[Annual Fees]]/Table25[[#This Row],[IQ2_Average]]</f>
        <v>1.7768159685640252E-2</v>
      </c>
      <c r="M325" s="131">
        <f>Table25[[#This Row],[Annual Fees]]/Table25[[#This Row],[IQ3_Average]]</f>
        <v>1.2132571677444694E-2</v>
      </c>
      <c r="N325" s="133">
        <f>AVERAGE(Table25[[#This Row],[RI_IQ1]:[RI_IQ3]])</f>
        <v>2.1323721811173008E-2</v>
      </c>
      <c r="O325">
        <f>IF(Table25[[#This Row],[SNAP_Average]]&gt;20%,1, IF(Table25[[#This Row],[SNAP_Average]]&lt;11%, 3, 2))</f>
        <v>1</v>
      </c>
      <c r="P325">
        <f>IF(Table25[[#This Row],[Poverty_Average]]&gt;20%,1, IF(Table25[[#This Row],[Poverty_Average]]&lt;10%, 3, 2))</f>
        <v>1</v>
      </c>
      <c r="Q325">
        <f>IF(Table25[[#This Row],[Full Time Employment_Average]]&lt;30%,1, IF(Table25[[#This Row],[Full Time Employment_Average]]&gt;50%, 3, 2))</f>
        <v>1</v>
      </c>
      <c r="R325" s="135">
        <f>AVERAGE(Table25[[#This Row],[FCI_SNAP]:[FCI_FullTimeEmployment]])</f>
        <v>1</v>
      </c>
      <c r="S32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25"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Row],[IQ2_Average]])*(3*0.02)/12,IF(D374&lt;=1.5,"NA")))</f>
        <v>NA</v>
      </c>
      <c r="U32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60.96496716247902</v>
      </c>
    </row>
    <row r="326" spans="1:21" x14ac:dyDescent="0.25">
      <c r="A326" t="str">
        <f>Table1422[[#This Row],[Community]]</f>
        <v xml:space="preserve">Tolsona  </v>
      </c>
      <c r="C326" s="126">
        <f>Table1422[[#This Row],[IQ1_Average]]</f>
        <v>21167</v>
      </c>
      <c r="D326" s="126">
        <f>Table1422[[#This Row],[IQ2_Average]]</f>
        <v>41333</v>
      </c>
      <c r="E326" s="126">
        <f>Table1422[[#This Row],[IQ3_Average]]</f>
        <v>65857</v>
      </c>
      <c r="F326" s="128">
        <f>Table1422[[#This Row],[SNAP_Average]]</f>
        <v>0.47600000000000003</v>
      </c>
      <c r="G326" s="127">
        <f>Table1422[[#This Row],[Poverty_Average]]</f>
        <v>0.25800000000000001</v>
      </c>
      <c r="H326" s="127">
        <f>Table1422[[#This Row],[Full Time Employment_Average]]</f>
        <v>0.51900000000000002</v>
      </c>
      <c r="I326">
        <f>'Update Information Here'!AL326</f>
        <v>0</v>
      </c>
      <c r="J326">
        <f t="shared" si="5"/>
        <v>0</v>
      </c>
      <c r="K326" s="131">
        <f>Table25[[#This Row],[Annual Fees]]/Table25[[#This Row],[IQ1_Average]]</f>
        <v>0</v>
      </c>
      <c r="L326" s="131">
        <f>Table25[[#This Row],[Annual Fees]]/Table25[[#This Row],[IQ2_Average]]</f>
        <v>0</v>
      </c>
      <c r="M326" s="131">
        <f>Table25[[#This Row],[Annual Fees]]/Table25[[#This Row],[IQ3_Average]]</f>
        <v>0</v>
      </c>
      <c r="N326" s="133">
        <f>AVERAGE(Table25[[#This Row],[RI_IQ1]:[RI_IQ3]])</f>
        <v>0</v>
      </c>
      <c r="O326">
        <f>IF(Table25[[#This Row],[SNAP_Average]]&gt;20%,1, IF(Table25[[#This Row],[SNAP_Average]]&lt;11%, 3, 2))</f>
        <v>1</v>
      </c>
      <c r="P326">
        <f>IF(Table25[[#This Row],[Poverty_Average]]&gt;20%,1, IF(Table25[[#This Row],[Poverty_Average]]&lt;10%, 3, 2))</f>
        <v>1</v>
      </c>
      <c r="Q326">
        <f>IF(Table25[[#This Row],[Full Time Employment_Average]]&lt;30%,1, IF(Table25[[#This Row],[Full Time Employment_Average]]&gt;50%, 3, 2))</f>
        <v>3</v>
      </c>
      <c r="R326" s="135">
        <f>AVERAGE(Table25[[#This Row],[FCI_SNAP]:[FCI_FullTimeEmployment]])</f>
        <v>1.6666666666666667</v>
      </c>
      <c r="S32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2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Row],[IQ2_Average]])*(3*0.02)/12,IF(D375&lt;=1.5,"NA")))</f>
        <v>57.722384131653747</v>
      </c>
      <c r="U32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144.30596032913442</v>
      </c>
    </row>
    <row r="327" spans="1:21" x14ac:dyDescent="0.25">
      <c r="A327" t="str">
        <f>Table1422[[#This Row],[Community]]</f>
        <v xml:space="preserve">Tonsina  </v>
      </c>
      <c r="C327" s="126" t="e">
        <f>Table1422[[#This Row],[IQ1_Average]]</f>
        <v>#DIV/0!</v>
      </c>
      <c r="D327" s="126" t="e">
        <f>Table1422[[#This Row],[IQ2_Average]]</f>
        <v>#DIV/0!</v>
      </c>
      <c r="E327" s="126" t="e">
        <f>Table1422[[#This Row],[IQ3_Average]]</f>
        <v>#DIV/0!</v>
      </c>
      <c r="F327" s="128">
        <f>Table1422[[#This Row],[SNAP_Average]]</f>
        <v>0</v>
      </c>
      <c r="G327" s="127">
        <f>Table1422[[#This Row],[Poverty_Average]]</f>
        <v>0</v>
      </c>
      <c r="H327" s="127">
        <f>Table1422[[#This Row],[Full Time Employment_Average]]</f>
        <v>0.89066666666666672</v>
      </c>
      <c r="I327">
        <f>'Update Information Here'!AL327</f>
        <v>0</v>
      </c>
      <c r="J327">
        <f t="shared" si="5"/>
        <v>0</v>
      </c>
      <c r="K327" s="131" t="e">
        <f>Table25[[#This Row],[Annual Fees]]/Table25[[#This Row],[IQ1_Average]]</f>
        <v>#DIV/0!</v>
      </c>
      <c r="L327" s="131" t="e">
        <f>Table25[[#This Row],[Annual Fees]]/Table25[[#This Row],[IQ2_Average]]</f>
        <v>#DIV/0!</v>
      </c>
      <c r="M327" s="131" t="e">
        <f>Table25[[#This Row],[Annual Fees]]/Table25[[#This Row],[IQ3_Average]]</f>
        <v>#DIV/0!</v>
      </c>
      <c r="N327" s="133" t="e">
        <f>AVERAGE(Table25[[#This Row],[RI_IQ1]:[RI_IQ3]])</f>
        <v>#DIV/0!</v>
      </c>
      <c r="O327">
        <f>IF(Table25[[#This Row],[SNAP_Average]]&gt;20%,1, IF(Table25[[#This Row],[SNAP_Average]]&lt;11%, 3, 2))</f>
        <v>3</v>
      </c>
      <c r="P327">
        <f>IF(Table25[[#This Row],[Poverty_Average]]&gt;20%,1, IF(Table25[[#This Row],[Poverty_Average]]&lt;10%, 3, 2))</f>
        <v>3</v>
      </c>
      <c r="Q327">
        <f>IF(Table25[[#This Row],[Full Time Employment_Average]]&lt;30%,1, IF(Table25[[#This Row],[Full Time Employment_Average]]&gt;50%, 3, 2))</f>
        <v>3</v>
      </c>
      <c r="R327" s="135">
        <f>AVERAGE(Table25[[#This Row],[FCI_SNAP]:[FCI_FullTimeEmployment]])</f>
        <v>3</v>
      </c>
      <c r="S327"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327"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Row],[IQ2_Average]])*(3*0.02)/12,IF(D376&lt;=1.5,"NA")))</f>
        <v>#DIV/0!</v>
      </c>
      <c r="U327"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328" spans="1:21" x14ac:dyDescent="0.25">
      <c r="A328" t="str">
        <f>Table1422[[#This Row],[Community]]</f>
        <v xml:space="preserve">Trapper Creek  </v>
      </c>
      <c r="C328" s="126">
        <f>Table1422[[#This Row],[IQ1_Average]]</f>
        <v>12813</v>
      </c>
      <c r="D328" s="126">
        <f>Table1422[[#This Row],[IQ2_Average]]</f>
        <v>24783.333333333332</v>
      </c>
      <c r="E328" s="126">
        <f>Table1422[[#This Row],[IQ3_Average]]</f>
        <v>46333.333333333336</v>
      </c>
      <c r="F328" s="128">
        <f>Table1422[[#This Row],[SNAP_Average]]</f>
        <v>6.0749999999999998E-2</v>
      </c>
      <c r="G328" s="127">
        <f>Table1422[[#This Row],[Poverty_Average]]</f>
        <v>0.21049999999999999</v>
      </c>
      <c r="H328" s="127">
        <f>Table1422[[#This Row],[Full Time Employment_Average]]</f>
        <v>0.34325</v>
      </c>
      <c r="I328">
        <f>'Update Information Here'!AL328</f>
        <v>0</v>
      </c>
      <c r="J328">
        <f t="shared" si="5"/>
        <v>0</v>
      </c>
      <c r="K328" s="131">
        <f>Table25[[#This Row],[Annual Fees]]/Table25[[#This Row],[IQ1_Average]]</f>
        <v>0</v>
      </c>
      <c r="L328" s="131">
        <f>Table25[[#This Row],[Annual Fees]]/Table25[[#This Row],[IQ2_Average]]</f>
        <v>0</v>
      </c>
      <c r="M328" s="131">
        <f>Table25[[#This Row],[Annual Fees]]/Table25[[#This Row],[IQ3_Average]]</f>
        <v>0</v>
      </c>
      <c r="N328" s="133">
        <f>AVERAGE(Table25[[#This Row],[RI_IQ1]:[RI_IQ3]])</f>
        <v>0</v>
      </c>
      <c r="O328">
        <f>IF(Table25[[#This Row],[SNAP_Average]]&gt;20%,1, IF(Table25[[#This Row],[SNAP_Average]]&lt;11%, 3, 2))</f>
        <v>3</v>
      </c>
      <c r="P328">
        <f>IF(Table25[[#This Row],[Poverty_Average]]&gt;20%,1, IF(Table25[[#This Row],[Poverty_Average]]&lt;10%, 3, 2))</f>
        <v>1</v>
      </c>
      <c r="Q328">
        <f>IF(Table25[[#This Row],[Full Time Employment_Average]]&lt;30%,1, IF(Table25[[#This Row],[Full Time Employment_Average]]&gt;50%, 3, 2))</f>
        <v>2</v>
      </c>
      <c r="R328" s="135">
        <f>AVERAGE(Table25[[#This Row],[FCI_SNAP]:[FCI_FullTimeEmployment]])</f>
        <v>2</v>
      </c>
      <c r="S32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28"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Row],[IQ2_Average]])*(3*0.02)/12,IF(D377&lt;=1.5,"NA")))</f>
        <v>35.719856483390259</v>
      </c>
      <c r="U32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89.299641208475677</v>
      </c>
    </row>
    <row r="329" spans="1:21" x14ac:dyDescent="0.25">
      <c r="A329" t="str">
        <f>Table1422[[#This Row],[Community]]</f>
        <v xml:space="preserve">Tuluksak  </v>
      </c>
      <c r="B329" t="s">
        <v>497</v>
      </c>
      <c r="C329" s="126">
        <f>Table1422[[#This Row],[IQ1_Average]]</f>
        <v>11044.25</v>
      </c>
      <c r="D329" s="126">
        <f>Table1422[[#This Row],[IQ2_Average]]</f>
        <v>22087.5</v>
      </c>
      <c r="E329" s="126">
        <f>Table1422[[#This Row],[IQ3_Average]]</f>
        <v>34343.75</v>
      </c>
      <c r="F329" s="128">
        <f>Table1422[[#This Row],[SNAP_Average]]</f>
        <v>0.59875</v>
      </c>
      <c r="G329" s="127">
        <f>Table1422[[#This Row],[Poverty_Average]]</f>
        <v>0.54425000000000001</v>
      </c>
      <c r="H329" s="127">
        <f>Table1422[[#This Row],[Full Time Employment_Average]]</f>
        <v>0.1595</v>
      </c>
      <c r="I329">
        <f>'Update Information Here'!AL329</f>
        <v>0</v>
      </c>
      <c r="J329">
        <f t="shared" si="5"/>
        <v>0</v>
      </c>
      <c r="K329" s="131">
        <f>Table25[[#This Row],[Annual Fees]]/Table25[[#This Row],[IQ1_Average]]</f>
        <v>0</v>
      </c>
      <c r="L329" s="131">
        <f>Table25[[#This Row],[Annual Fees]]/Table25[[#This Row],[IQ2_Average]]</f>
        <v>0</v>
      </c>
      <c r="M329" s="131">
        <f>Table25[[#This Row],[Annual Fees]]/Table25[[#This Row],[IQ3_Average]]</f>
        <v>0</v>
      </c>
      <c r="N329" s="133">
        <f>AVERAGE(Table25[[#This Row],[RI_IQ1]:[RI_IQ3]])</f>
        <v>0</v>
      </c>
      <c r="O329">
        <f>IF(Table25[[#This Row],[SNAP_Average]]&gt;20%,1, IF(Table25[[#This Row],[SNAP_Average]]&lt;11%, 3, 2))</f>
        <v>1</v>
      </c>
      <c r="P329">
        <f>IF(Table25[[#This Row],[Poverty_Average]]&gt;20%,1, IF(Table25[[#This Row],[Poverty_Average]]&lt;10%, 3, 2))</f>
        <v>1</v>
      </c>
      <c r="Q329">
        <f>IF(Table25[[#This Row],[Full Time Employment_Average]]&lt;30%,1, IF(Table25[[#This Row],[Full Time Employment_Average]]&gt;50%, 3, 2))</f>
        <v>1</v>
      </c>
      <c r="R329" s="135">
        <f>AVERAGE(Table25[[#This Row],[FCI_SNAP]:[FCI_FullTimeEmployment]])</f>
        <v>1</v>
      </c>
      <c r="S32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29"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Row],[IQ2_Average]])*(3*0.02)/12,IF(D378&lt;=1.5,"NA")))</f>
        <v>NA</v>
      </c>
      <c r="U32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30.31465834334816</v>
      </c>
    </row>
    <row r="330" spans="1:21" x14ac:dyDescent="0.25">
      <c r="A330" t="str">
        <f>Table1422[[#This Row],[Community]]</f>
        <v xml:space="preserve">Tuntutuliak  </v>
      </c>
      <c r="B330" t="s">
        <v>497</v>
      </c>
      <c r="C330" s="126">
        <f>Table1422[[#This Row],[IQ1_Average]]</f>
        <v>14288.5</v>
      </c>
      <c r="D330" s="126">
        <f>Table1422[[#This Row],[IQ2_Average]]</f>
        <v>24190.5</v>
      </c>
      <c r="E330" s="126">
        <f>Table1422[[#This Row],[IQ3_Average]]</f>
        <v>36803.25</v>
      </c>
      <c r="F330" s="128">
        <f>Table1422[[#This Row],[SNAP_Average]]</f>
        <v>0.69624999999999992</v>
      </c>
      <c r="G330" s="127">
        <f>Table1422[[#This Row],[Poverty_Average]]</f>
        <v>0.45425000000000004</v>
      </c>
      <c r="H330" s="127">
        <f>Table1422[[#This Row],[Full Time Employment_Average]]</f>
        <v>8.4249999999999992E-2</v>
      </c>
      <c r="I330">
        <f>'Update Information Here'!AL330</f>
        <v>0</v>
      </c>
      <c r="J330">
        <f t="shared" si="5"/>
        <v>0</v>
      </c>
      <c r="K330" s="131">
        <f>Table25[[#This Row],[Annual Fees]]/Table25[[#This Row],[IQ1_Average]]</f>
        <v>0</v>
      </c>
      <c r="L330" s="131">
        <f>Table25[[#This Row],[Annual Fees]]/Table25[[#This Row],[IQ2_Average]]</f>
        <v>0</v>
      </c>
      <c r="M330" s="131">
        <f>Table25[[#This Row],[Annual Fees]]/Table25[[#This Row],[IQ3_Average]]</f>
        <v>0</v>
      </c>
      <c r="N330" s="133">
        <f>AVERAGE(Table25[[#This Row],[RI_IQ1]:[RI_IQ3]])</f>
        <v>0</v>
      </c>
      <c r="O330">
        <f>IF(Table25[[#This Row],[SNAP_Average]]&gt;20%,1, IF(Table25[[#This Row],[SNAP_Average]]&lt;11%, 3, 2))</f>
        <v>1</v>
      </c>
      <c r="P330">
        <f>IF(Table25[[#This Row],[Poverty_Average]]&gt;20%,1, IF(Table25[[#This Row],[Poverty_Average]]&lt;10%, 3, 2))</f>
        <v>1</v>
      </c>
      <c r="Q330">
        <f>IF(Table25[[#This Row],[Full Time Employment_Average]]&lt;30%,1, IF(Table25[[#This Row],[Full Time Employment_Average]]&gt;50%, 3, 2))</f>
        <v>1</v>
      </c>
      <c r="R330" s="135">
        <f>AVERAGE(Table25[[#This Row],[FCI_SNAP]:[FCI_FullTimeEmployment]])</f>
        <v>1</v>
      </c>
      <c r="S33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30"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Row],[IQ2_Average]])*(3*0.02)/12,IF(D379&lt;=1.5,"NA")))</f>
        <v>NA</v>
      </c>
      <c r="U33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36.102019329572194</v>
      </c>
    </row>
    <row r="331" spans="1:21" x14ac:dyDescent="0.25">
      <c r="A331" t="str">
        <f>Table1422[[#This Row],[Community]]</f>
        <v xml:space="preserve">Tununak  </v>
      </c>
      <c r="B331" t="s">
        <v>497</v>
      </c>
      <c r="C331" s="126">
        <f>Table1422[[#This Row],[IQ1_Average]]</f>
        <v>16137.5</v>
      </c>
      <c r="D331" s="126">
        <f>Table1422[[#This Row],[IQ2_Average]]</f>
        <v>28175</v>
      </c>
      <c r="E331" s="126">
        <f>Table1422[[#This Row],[IQ3_Average]]</f>
        <v>42291.75</v>
      </c>
      <c r="F331" s="128">
        <f>Table1422[[#This Row],[SNAP_Average]]</f>
        <v>0.57299999999999995</v>
      </c>
      <c r="G331" s="127">
        <f>Table1422[[#This Row],[Poverty_Average]]</f>
        <v>0.35524999999999995</v>
      </c>
      <c r="H331" s="127">
        <f>Table1422[[#This Row],[Full Time Employment_Average]]</f>
        <v>0.15433333333333335</v>
      </c>
      <c r="I331">
        <f>'Update Information Here'!AL331</f>
        <v>0</v>
      </c>
      <c r="J331">
        <f t="shared" si="5"/>
        <v>0</v>
      </c>
      <c r="K331" s="131">
        <f>Table25[[#This Row],[Annual Fees]]/Table25[[#This Row],[IQ1_Average]]</f>
        <v>0</v>
      </c>
      <c r="L331" s="131">
        <f>Table25[[#This Row],[Annual Fees]]/Table25[[#This Row],[IQ2_Average]]</f>
        <v>0</v>
      </c>
      <c r="M331" s="131">
        <f>Table25[[#This Row],[Annual Fees]]/Table25[[#This Row],[IQ3_Average]]</f>
        <v>0</v>
      </c>
      <c r="N331" s="133">
        <f>AVERAGE(Table25[[#This Row],[RI_IQ1]:[RI_IQ3]])</f>
        <v>0</v>
      </c>
      <c r="O331">
        <f>IF(Table25[[#This Row],[SNAP_Average]]&gt;20%,1, IF(Table25[[#This Row],[SNAP_Average]]&lt;11%, 3, 2))</f>
        <v>1</v>
      </c>
      <c r="P331">
        <f>IF(Table25[[#This Row],[Poverty_Average]]&gt;20%,1, IF(Table25[[#This Row],[Poverty_Average]]&lt;10%, 3, 2))</f>
        <v>1</v>
      </c>
      <c r="Q331">
        <f>IF(Table25[[#This Row],[Full Time Employment_Average]]&lt;30%,1, IF(Table25[[#This Row],[Full Time Employment_Average]]&gt;50%, 3, 2))</f>
        <v>1</v>
      </c>
      <c r="R331" s="135">
        <f>AVERAGE(Table25[[#This Row],[FCI_SNAP]:[FCI_FullTimeEmployment]])</f>
        <v>1</v>
      </c>
      <c r="S33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31"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Row],[IQ2_Average]])*(3*0.02)/12,IF(D380&lt;=1.5,"NA")))</f>
        <v>NA</v>
      </c>
      <c r="U33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41.286419248442336</v>
      </c>
    </row>
    <row r="332" spans="1:21" x14ac:dyDescent="0.25">
      <c r="A332" t="str">
        <f>Table1422[[#This Row],[Community]]</f>
        <v xml:space="preserve">Twin Hills  </v>
      </c>
      <c r="C332" s="126">
        <f>Table1422[[#This Row],[IQ1_Average]]</f>
        <v>18239.5</v>
      </c>
      <c r="D332" s="126">
        <f>Table1422[[#This Row],[IQ2_Average]]</f>
        <v>27500</v>
      </c>
      <c r="E332" s="126">
        <f>Table1422[[#This Row],[IQ3_Average]]</f>
        <v>39687.5</v>
      </c>
      <c r="F332" s="128">
        <f>Table1422[[#This Row],[SNAP_Average]]</f>
        <v>0.43924999999999997</v>
      </c>
      <c r="G332" s="127">
        <f>Table1422[[#This Row],[Poverty_Average]]</f>
        <v>0.30099999999999999</v>
      </c>
      <c r="H332" s="127">
        <f>Table1422[[#This Row],[Full Time Employment_Average]]</f>
        <v>0.376</v>
      </c>
      <c r="I332">
        <f>'Update Information Here'!AL332</f>
        <v>50</v>
      </c>
      <c r="J332">
        <f t="shared" si="5"/>
        <v>600</v>
      </c>
      <c r="K332" s="131">
        <f>Table25[[#This Row],[Annual Fees]]/Table25[[#This Row],[IQ1_Average]]</f>
        <v>3.2895638586584064E-2</v>
      </c>
      <c r="L332" s="131">
        <f>Table25[[#This Row],[Annual Fees]]/Table25[[#This Row],[IQ2_Average]]</f>
        <v>2.181818181818182E-2</v>
      </c>
      <c r="M332" s="131">
        <f>Table25[[#This Row],[Annual Fees]]/Table25[[#This Row],[IQ3_Average]]</f>
        <v>1.5118110236220473E-2</v>
      </c>
      <c r="N332" s="133">
        <f>AVERAGE(Table25[[#This Row],[RI_IQ1]:[RI_IQ3]])</f>
        <v>2.3277310213662122E-2</v>
      </c>
      <c r="O332">
        <f>IF(Table25[[#This Row],[SNAP_Average]]&gt;20%,1, IF(Table25[[#This Row],[SNAP_Average]]&lt;11%, 3, 2))</f>
        <v>1</v>
      </c>
      <c r="P332">
        <f>IF(Table25[[#This Row],[Poverty_Average]]&gt;20%,1, IF(Table25[[#This Row],[Poverty_Average]]&lt;10%, 3, 2))</f>
        <v>1</v>
      </c>
      <c r="Q332">
        <f>IF(Table25[[#This Row],[Full Time Employment_Average]]&lt;30%,1, IF(Table25[[#This Row],[Full Time Employment_Average]]&gt;50%, 3, 2))</f>
        <v>2</v>
      </c>
      <c r="R332" s="135">
        <f>AVERAGE(Table25[[#This Row],[FCI_SNAP]:[FCI_FullTimeEmployment]])</f>
        <v>1.3333333333333333</v>
      </c>
      <c r="S33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32"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Row],[IQ2_Average]])*(3*0.02)/12,IF(D381&lt;=1.5,"NA")))</f>
        <v>NA</v>
      </c>
      <c r="U33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42.960290120336651</v>
      </c>
    </row>
    <row r="333" spans="1:21" x14ac:dyDescent="0.25">
      <c r="A333" t="str">
        <f>Table1422[[#This Row],[Community]]</f>
        <v xml:space="preserve">Two Rivers  </v>
      </c>
      <c r="C333" s="126">
        <f>Table1422[[#This Row],[IQ1_Average]]</f>
        <v>25586.333333333332</v>
      </c>
      <c r="D333" s="126">
        <f>Table1422[[#This Row],[IQ2_Average]]</f>
        <v>41937</v>
      </c>
      <c r="E333" s="126">
        <f>Table1422[[#This Row],[IQ3_Average]]</f>
        <v>77065.75</v>
      </c>
      <c r="F333" s="128">
        <f>Table1422[[#This Row],[SNAP_Average]]</f>
        <v>0.11675000000000001</v>
      </c>
      <c r="G333" s="127">
        <f>Table1422[[#This Row],[Poverty_Average]]</f>
        <v>0.20949999999999999</v>
      </c>
      <c r="H333" s="127">
        <f>Table1422[[#This Row],[Full Time Employment_Average]]</f>
        <v>0.53174999999999994</v>
      </c>
      <c r="I333">
        <f>'Update Information Here'!AL333</f>
        <v>0</v>
      </c>
      <c r="J333">
        <f t="shared" si="5"/>
        <v>0</v>
      </c>
      <c r="K333" s="131">
        <f>Table25[[#This Row],[Annual Fees]]/Table25[[#This Row],[IQ1_Average]]</f>
        <v>0</v>
      </c>
      <c r="L333" s="131">
        <f>Table25[[#This Row],[Annual Fees]]/Table25[[#This Row],[IQ2_Average]]</f>
        <v>0</v>
      </c>
      <c r="M333" s="131">
        <f>Table25[[#This Row],[Annual Fees]]/Table25[[#This Row],[IQ3_Average]]</f>
        <v>0</v>
      </c>
      <c r="N333" s="133">
        <f>AVERAGE(Table25[[#This Row],[RI_IQ1]:[RI_IQ3]])</f>
        <v>0</v>
      </c>
      <c r="O333">
        <f>IF(Table25[[#This Row],[SNAP_Average]]&gt;20%,1, IF(Table25[[#This Row],[SNAP_Average]]&lt;11%, 3, 2))</f>
        <v>2</v>
      </c>
      <c r="P333">
        <f>IF(Table25[[#This Row],[Poverty_Average]]&gt;20%,1, IF(Table25[[#This Row],[Poverty_Average]]&lt;10%, 3, 2))</f>
        <v>1</v>
      </c>
      <c r="Q333">
        <f>IF(Table25[[#This Row],[Full Time Employment_Average]]&lt;30%,1, IF(Table25[[#This Row],[Full Time Employment_Average]]&gt;50%, 3, 2))</f>
        <v>3</v>
      </c>
      <c r="R333" s="135">
        <f>AVERAGE(Table25[[#This Row],[FCI_SNAP]:[FCI_FullTimeEmployment]])</f>
        <v>2</v>
      </c>
      <c r="S33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3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Row],[IQ2_Average]])*(3*0.02)/12,IF(D382&lt;=1.5,"NA")))</f>
        <v>65.872169733700204</v>
      </c>
      <c r="U33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164.68042433425055</v>
      </c>
    </row>
    <row r="334" spans="1:21" x14ac:dyDescent="0.25">
      <c r="A334" t="str">
        <f>Table1422[[#This Row],[Community]]</f>
        <v xml:space="preserve">Tyonek  </v>
      </c>
      <c r="C334" s="126">
        <f>Table1422[[#This Row],[IQ1_Average]]</f>
        <v>7399</v>
      </c>
      <c r="D334" s="126">
        <f>Table1422[[#This Row],[IQ2_Average]]</f>
        <v>30581.25</v>
      </c>
      <c r="E334" s="126">
        <f>Table1422[[#This Row],[IQ3_Average]]</f>
        <v>49207</v>
      </c>
      <c r="F334" s="128">
        <f>Table1422[[#This Row],[SNAP_Average]]</f>
        <v>0.1855</v>
      </c>
      <c r="G334" s="127">
        <f>Table1422[[#This Row],[Poverty_Average]]</f>
        <v>0.27399999999999997</v>
      </c>
      <c r="H334" s="127">
        <f>Table1422[[#This Row],[Full Time Employment_Average]]</f>
        <v>0.316</v>
      </c>
      <c r="I334">
        <f>'Update Information Here'!AL334</f>
        <v>128.25</v>
      </c>
      <c r="J334">
        <f t="shared" si="5"/>
        <v>1539</v>
      </c>
      <c r="K334" s="131">
        <f>Table25[[#This Row],[Annual Fees]]/Table25[[#This Row],[IQ1_Average]]</f>
        <v>0.20800108122719285</v>
      </c>
      <c r="L334" s="131">
        <f>Table25[[#This Row],[Annual Fees]]/Table25[[#This Row],[IQ2_Average]]</f>
        <v>5.0324954015941142E-2</v>
      </c>
      <c r="M334" s="131">
        <f>Table25[[#This Row],[Annual Fees]]/Table25[[#This Row],[IQ3_Average]]</f>
        <v>3.1276037962078569E-2</v>
      </c>
      <c r="N334" s="133">
        <f>AVERAGE(Table25[[#This Row],[RI_IQ1]:[RI_IQ3]])</f>
        <v>9.6534024401737528E-2</v>
      </c>
      <c r="O334">
        <f>IF(Table25[[#This Row],[SNAP_Average]]&gt;20%,1, IF(Table25[[#This Row],[SNAP_Average]]&lt;11%, 3, 2))</f>
        <v>2</v>
      </c>
      <c r="P334">
        <f>IF(Table25[[#This Row],[Poverty_Average]]&gt;20%,1, IF(Table25[[#This Row],[Poverty_Average]]&lt;10%, 3, 2))</f>
        <v>1</v>
      </c>
      <c r="Q334">
        <f>IF(Table25[[#This Row],[Full Time Employment_Average]]&lt;30%,1, IF(Table25[[#This Row],[Full Time Employment_Average]]&gt;50%, 3, 2))</f>
        <v>2</v>
      </c>
      <c r="R334" s="135">
        <f>AVERAGE(Table25[[#This Row],[FCI_SNAP]:[FCI_FullTimeEmployment]])</f>
        <v>1.6666666666666667</v>
      </c>
      <c r="S33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3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Row],[IQ2_Average]])*(3*0.02)/12,IF(D383&lt;=1.5,"NA")))</f>
        <v>26.570942379087558</v>
      </c>
      <c r="U33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66.427355947718908</v>
      </c>
    </row>
    <row r="335" spans="1:21" x14ac:dyDescent="0.25">
      <c r="A335" t="str">
        <f>Table1422[[#This Row],[Community]]</f>
        <v xml:space="preserve">Ugashik  </v>
      </c>
      <c r="C335" s="126">
        <f>Table1422[[#This Row],[IQ1_Average]]</f>
        <v>26861</v>
      </c>
      <c r="D335" s="126">
        <f>Table1422[[#This Row],[IQ2_Average]]</f>
        <v>42712.5</v>
      </c>
      <c r="E335" s="126">
        <f>Table1422[[#This Row],[IQ3_Average]]</f>
        <v>50995</v>
      </c>
      <c r="F335" s="128">
        <f>Table1422[[#This Row],[SNAP_Average]]</f>
        <v>6.0499999999999998E-2</v>
      </c>
      <c r="G335" s="127">
        <f>Table1422[[#This Row],[Poverty_Average]]</f>
        <v>6.3250000000000001E-2</v>
      </c>
      <c r="H335" s="127">
        <f>Table1422[[#This Row],[Full Time Employment_Average]]</f>
        <v>0.33450000000000002</v>
      </c>
      <c r="I335">
        <f>'Update Information Here'!AL335</f>
        <v>0</v>
      </c>
      <c r="J335">
        <f t="shared" si="5"/>
        <v>0</v>
      </c>
      <c r="K335" s="131">
        <f>Table25[[#This Row],[Annual Fees]]/Table25[[#This Row],[IQ1_Average]]</f>
        <v>0</v>
      </c>
      <c r="L335" s="131">
        <f>Table25[[#This Row],[Annual Fees]]/Table25[[#This Row],[IQ2_Average]]</f>
        <v>0</v>
      </c>
      <c r="M335" s="131">
        <f>Table25[[#This Row],[Annual Fees]]/Table25[[#This Row],[IQ3_Average]]</f>
        <v>0</v>
      </c>
      <c r="N335" s="133">
        <f>AVERAGE(Table25[[#This Row],[RI_IQ1]:[RI_IQ3]])</f>
        <v>0</v>
      </c>
      <c r="O335">
        <f>IF(Table25[[#This Row],[SNAP_Average]]&gt;20%,1, IF(Table25[[#This Row],[SNAP_Average]]&lt;11%, 3, 2))</f>
        <v>3</v>
      </c>
      <c r="P335">
        <f>IF(Table25[[#This Row],[Poverty_Average]]&gt;20%,1, IF(Table25[[#This Row],[Poverty_Average]]&lt;10%, 3, 2))</f>
        <v>3</v>
      </c>
      <c r="Q335">
        <f>IF(Table25[[#This Row],[Full Time Employment_Average]]&lt;30%,1, IF(Table25[[#This Row],[Full Time Employment_Average]]&gt;50%, 3, 2))</f>
        <v>2</v>
      </c>
      <c r="R335" s="135">
        <f>AVERAGE(Table25[[#This Row],[FCI_SNAP]:[FCI_FullTimeEmployment]])</f>
        <v>2.6666666666666665</v>
      </c>
      <c r="S33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3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Row],[IQ2_Average]])*(3*0.02)/12,IF(D384&lt;=1.5,"NA")))</f>
        <v>155.7616646800607</v>
      </c>
      <c r="U33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249.21866348809706</v>
      </c>
    </row>
    <row r="336" spans="1:21" x14ac:dyDescent="0.25">
      <c r="A336" t="str">
        <f>Table1422[[#This Row],[Community]]</f>
        <v xml:space="preserve">Unalakleet </v>
      </c>
      <c r="C336" s="126">
        <f>Table1422[[#This Row],[IQ1_Average]]</f>
        <v>25983</v>
      </c>
      <c r="D336" s="126">
        <f>Table1422[[#This Row],[IQ2_Average]]</f>
        <v>42946.5</v>
      </c>
      <c r="E336" s="126">
        <f>Table1422[[#This Row],[IQ3_Average]]</f>
        <v>68457</v>
      </c>
      <c r="F336" s="128">
        <f>Table1422[[#This Row],[SNAP_Average]]</f>
        <v>0.15425</v>
      </c>
      <c r="G336" s="127">
        <f>Table1422[[#This Row],[Poverty_Average]]</f>
        <v>0.11075</v>
      </c>
      <c r="H336" s="127">
        <f>Table1422[[#This Row],[Full Time Employment_Average]]</f>
        <v>0.39249999999999996</v>
      </c>
      <c r="I336">
        <f>'Update Information Here'!AL336</f>
        <v>90</v>
      </c>
      <c r="J336">
        <f t="shared" si="5"/>
        <v>1080</v>
      </c>
      <c r="K336" s="131">
        <f>Table25[[#This Row],[Annual Fees]]/Table25[[#This Row],[IQ1_Average]]</f>
        <v>4.156563907170073E-2</v>
      </c>
      <c r="L336" s="131">
        <f>Table25[[#This Row],[Annual Fees]]/Table25[[#This Row],[IQ2_Average]]</f>
        <v>2.514756732213335E-2</v>
      </c>
      <c r="M336" s="131">
        <f>Table25[[#This Row],[Annual Fees]]/Table25[[#This Row],[IQ3_Average]]</f>
        <v>1.5776326745256145E-2</v>
      </c>
      <c r="N336" s="133">
        <f>AVERAGE(Table25[[#This Row],[RI_IQ1]:[RI_IQ3]])</f>
        <v>2.7496511046363404E-2</v>
      </c>
      <c r="O336">
        <f>IF(Table25[[#This Row],[SNAP_Average]]&gt;20%,1, IF(Table25[[#This Row],[SNAP_Average]]&lt;11%, 3, 2))</f>
        <v>2</v>
      </c>
      <c r="P336">
        <f>IF(Table25[[#This Row],[Poverty_Average]]&gt;20%,1, IF(Table25[[#This Row],[Poverty_Average]]&lt;10%, 3, 2))</f>
        <v>2</v>
      </c>
      <c r="Q336">
        <f>IF(Table25[[#This Row],[Full Time Employment_Average]]&lt;30%,1, IF(Table25[[#This Row],[Full Time Employment_Average]]&gt;50%, 3, 2))</f>
        <v>2</v>
      </c>
      <c r="R336" s="135">
        <f>AVERAGE(Table25[[#This Row],[FCI_SNAP]:[FCI_FullTimeEmployment]])</f>
        <v>2</v>
      </c>
      <c r="S33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36"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Row],[IQ2_Average]])*(3*0.02)/12,IF(D385&lt;=1.5,"NA")))</f>
        <v>65.462850794594232</v>
      </c>
      <c r="U33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163.65712698648562</v>
      </c>
    </row>
    <row r="337" spans="1:21" x14ac:dyDescent="0.25">
      <c r="A337" t="str">
        <f>Table1422[[#This Row],[Community]]</f>
        <v xml:space="preserve">Unalaska </v>
      </c>
      <c r="C337" s="126">
        <f>Table1422[[#This Row],[IQ1_Average]]</f>
        <v>41837.75</v>
      </c>
      <c r="D337" s="126">
        <f>Table1422[[#This Row],[IQ2_Average]]</f>
        <v>70535.25</v>
      </c>
      <c r="E337" s="126">
        <f>Table1422[[#This Row],[IQ3_Average]]</f>
        <v>98630.75</v>
      </c>
      <c r="F337" s="128">
        <f>Table1422[[#This Row],[SNAP_Average]]</f>
        <v>8.2000000000000003E-2</v>
      </c>
      <c r="G337" s="127">
        <f>Table1422[[#This Row],[Poverty_Average]]</f>
        <v>7.2749999999999995E-2</v>
      </c>
      <c r="H337" s="127">
        <f>Table1422[[#This Row],[Full Time Employment_Average]]</f>
        <v>0.69399999999999995</v>
      </c>
      <c r="I337">
        <f>'Update Information Here'!AL337</f>
        <v>0</v>
      </c>
      <c r="J337">
        <f t="shared" si="5"/>
        <v>0</v>
      </c>
      <c r="K337" s="131">
        <f>Table25[[#This Row],[Annual Fees]]/Table25[[#This Row],[IQ1_Average]]</f>
        <v>0</v>
      </c>
      <c r="L337" s="131">
        <f>Table25[[#This Row],[Annual Fees]]/Table25[[#This Row],[IQ2_Average]]</f>
        <v>0</v>
      </c>
      <c r="M337" s="131">
        <f>Table25[[#This Row],[Annual Fees]]/Table25[[#This Row],[IQ3_Average]]</f>
        <v>0</v>
      </c>
      <c r="N337" s="133">
        <f>AVERAGE(Table25[[#This Row],[RI_IQ1]:[RI_IQ3]])</f>
        <v>0</v>
      </c>
      <c r="O337">
        <f>IF(Table25[[#This Row],[SNAP_Average]]&gt;20%,1, IF(Table25[[#This Row],[SNAP_Average]]&lt;11%, 3, 2))</f>
        <v>3</v>
      </c>
      <c r="P337">
        <f>IF(Table25[[#This Row],[Poverty_Average]]&gt;20%,1, IF(Table25[[#This Row],[Poverty_Average]]&lt;10%, 3, 2))</f>
        <v>3</v>
      </c>
      <c r="Q337">
        <f>IF(Table25[[#This Row],[Full Time Employment_Average]]&lt;30%,1, IF(Table25[[#This Row],[Full Time Employment_Average]]&gt;50%, 3, 2))</f>
        <v>3</v>
      </c>
      <c r="R337" s="135">
        <f>AVERAGE(Table25[[#This Row],[FCI_SNAP]:[FCI_FullTimeEmployment]])</f>
        <v>3</v>
      </c>
      <c r="S337"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37"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Row],[IQ2_Average]])*(3*0.02)/12,IF(D386&lt;=1.5,"NA")))</f>
        <v>259.23932398988921</v>
      </c>
      <c r="U337"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414.78291838382262</v>
      </c>
    </row>
    <row r="338" spans="1:21" x14ac:dyDescent="0.25">
      <c r="A338" t="str">
        <f>Table1422[[#This Row],[Community]]</f>
        <v xml:space="preserve">Upper Kalskag </v>
      </c>
      <c r="C338" s="126">
        <f>Table1422[[#This Row],[IQ1_Average]]</f>
        <v>22312.5</v>
      </c>
      <c r="D338" s="126">
        <f>Table1422[[#This Row],[IQ2_Average]]</f>
        <v>43101</v>
      </c>
      <c r="E338" s="126">
        <f>Table1422[[#This Row],[IQ3_Average]]</f>
        <v>59015.75</v>
      </c>
      <c r="F338" s="128">
        <f>Table1422[[#This Row],[SNAP_Average]]</f>
        <v>0.38674999999999993</v>
      </c>
      <c r="G338" s="127">
        <f>Table1422[[#This Row],[Poverty_Average]]</f>
        <v>0.20750000000000002</v>
      </c>
      <c r="H338" s="127">
        <f>Table1422[[#This Row],[Full Time Employment_Average]]</f>
        <v>0.28875000000000001</v>
      </c>
      <c r="I338">
        <f>'Update Information Here'!AL338</f>
        <v>157</v>
      </c>
      <c r="J338">
        <f t="shared" si="5"/>
        <v>1884</v>
      </c>
      <c r="K338" s="131">
        <f>Table25[[#This Row],[Annual Fees]]/Table25[[#This Row],[IQ1_Average]]</f>
        <v>8.4436974789915964E-2</v>
      </c>
      <c r="L338" s="131">
        <f>Table25[[#This Row],[Annual Fees]]/Table25[[#This Row],[IQ2_Average]]</f>
        <v>4.3711282800863088E-2</v>
      </c>
      <c r="M338" s="131">
        <f>Table25[[#This Row],[Annual Fees]]/Table25[[#This Row],[IQ3_Average]]</f>
        <v>3.1923681390137376E-2</v>
      </c>
      <c r="N338" s="133">
        <f>AVERAGE(Table25[[#This Row],[RI_IQ1]:[RI_IQ3]])</f>
        <v>5.3357312993638807E-2</v>
      </c>
      <c r="O338">
        <f>IF(Table25[[#This Row],[SNAP_Average]]&gt;20%,1, IF(Table25[[#This Row],[SNAP_Average]]&lt;11%, 3, 2))</f>
        <v>1</v>
      </c>
      <c r="P338">
        <f>IF(Table25[[#This Row],[Poverty_Average]]&gt;20%,1, IF(Table25[[#This Row],[Poverty_Average]]&lt;10%, 3, 2))</f>
        <v>1</v>
      </c>
      <c r="Q338">
        <f>IF(Table25[[#This Row],[Full Time Employment_Average]]&lt;30%,1, IF(Table25[[#This Row],[Full Time Employment_Average]]&gt;50%, 3, 2))</f>
        <v>1</v>
      </c>
      <c r="R338" s="135">
        <f>AVERAGE(Table25[[#This Row],[FCI_SNAP]:[FCI_FullTimeEmployment]])</f>
        <v>1</v>
      </c>
      <c r="S338"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38"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Row],[IQ2_Average]])*(3*0.02)/12,IF(D387&lt;=1.5,"NA")))</f>
        <v>NA</v>
      </c>
      <c r="U338"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58.848540599755211</v>
      </c>
    </row>
    <row r="339" spans="1:21" x14ac:dyDescent="0.25">
      <c r="A339" t="str">
        <f>Table1422[[#This Row],[Community]]</f>
        <v xml:space="preserve">Utqiagvik </v>
      </c>
      <c r="C339" s="126">
        <f>Table1422[[#This Row],[IQ1_Average]]</f>
        <v>26592.75</v>
      </c>
      <c r="D339" s="126">
        <f>Table1422[[#This Row],[IQ2_Average]]</f>
        <v>55865.25</v>
      </c>
      <c r="E339" s="126">
        <f>Table1422[[#This Row],[IQ3_Average]]</f>
        <v>88844</v>
      </c>
      <c r="F339" s="128">
        <f>Table1422[[#This Row],[SNAP_Average]]</f>
        <v>0.25274999999999997</v>
      </c>
      <c r="G339" s="127">
        <f>Table1422[[#This Row],[Poverty_Average]]</f>
        <v>0.15225</v>
      </c>
      <c r="H339" s="127">
        <f>Table1422[[#This Row],[Full Time Employment_Average]]</f>
        <v>0.64600000000000002</v>
      </c>
      <c r="I339">
        <f>'Update Information Here'!AL339</f>
        <v>0</v>
      </c>
      <c r="J339">
        <f t="shared" si="5"/>
        <v>0</v>
      </c>
      <c r="K339" s="131">
        <f>Table25[[#This Row],[Annual Fees]]/Table25[[#This Row],[IQ1_Average]]</f>
        <v>0</v>
      </c>
      <c r="L339" s="131">
        <f>Table25[[#This Row],[Annual Fees]]/Table25[[#This Row],[IQ2_Average]]</f>
        <v>0</v>
      </c>
      <c r="M339" s="131">
        <f>Table25[[#This Row],[Annual Fees]]/Table25[[#This Row],[IQ3_Average]]</f>
        <v>0</v>
      </c>
      <c r="N339" s="133">
        <f>AVERAGE(Table25[[#This Row],[RI_IQ1]:[RI_IQ3]])</f>
        <v>0</v>
      </c>
      <c r="O339">
        <f>IF(Table25[[#This Row],[SNAP_Average]]&gt;20%,1, IF(Table25[[#This Row],[SNAP_Average]]&lt;11%, 3, 2))</f>
        <v>1</v>
      </c>
      <c r="P339">
        <f>IF(Table25[[#This Row],[Poverty_Average]]&gt;20%,1, IF(Table25[[#This Row],[Poverty_Average]]&lt;10%, 3, 2))</f>
        <v>2</v>
      </c>
      <c r="Q339">
        <f>IF(Table25[[#This Row],[Full Time Employment_Average]]&lt;30%,1, IF(Table25[[#This Row],[Full Time Employment_Average]]&gt;50%, 3, 2))</f>
        <v>3</v>
      </c>
      <c r="R339" s="135">
        <f>AVERAGE(Table25[[#This Row],[FCI_SNAP]:[FCI_FullTimeEmployment]])</f>
        <v>2</v>
      </c>
      <c r="S33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3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Row],[IQ2_Average]])*(3*0.02)/12,IF(D388&lt;=1.5,"NA")))</f>
        <v>74.894996906506336</v>
      </c>
      <c r="U33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187.23749226626589</v>
      </c>
    </row>
    <row r="340" spans="1:21" x14ac:dyDescent="0.25">
      <c r="A340" t="str">
        <f>Table1422[[#This Row],[Community]]</f>
        <v xml:space="preserve">Valdez </v>
      </c>
      <c r="C340" s="126">
        <f>Table1422[[#This Row],[IQ1_Average]]</f>
        <v>26871</v>
      </c>
      <c r="D340" s="126">
        <f>Table1422[[#This Row],[IQ2_Average]]</f>
        <v>71140.25</v>
      </c>
      <c r="E340" s="126">
        <f>Table1422[[#This Row],[IQ3_Average]]</f>
        <v>102232</v>
      </c>
      <c r="F340" s="128">
        <f>Table1422[[#This Row],[SNAP_Average]]</f>
        <v>2.9500000000000002E-2</v>
      </c>
      <c r="G340" s="127">
        <f>Table1422[[#This Row],[Poverty_Average]]</f>
        <v>9.8000000000000004E-2</v>
      </c>
      <c r="H340" s="127">
        <f>Table1422[[#This Row],[Full Time Employment_Average]]</f>
        <v>0.56124999999999992</v>
      </c>
      <c r="I340">
        <f>'Update Information Here'!AL340</f>
        <v>0</v>
      </c>
      <c r="J340">
        <f t="shared" si="5"/>
        <v>0</v>
      </c>
      <c r="K340" s="131">
        <f>Table25[[#This Row],[Annual Fees]]/Table25[[#This Row],[IQ1_Average]]</f>
        <v>0</v>
      </c>
      <c r="L340" s="131">
        <f>Table25[[#This Row],[Annual Fees]]/Table25[[#This Row],[IQ2_Average]]</f>
        <v>0</v>
      </c>
      <c r="M340" s="131">
        <f>Table25[[#This Row],[Annual Fees]]/Table25[[#This Row],[IQ3_Average]]</f>
        <v>0</v>
      </c>
      <c r="N340" s="133">
        <f>AVERAGE(Table25[[#This Row],[RI_IQ1]:[RI_IQ3]])</f>
        <v>0</v>
      </c>
      <c r="O340">
        <f>IF(Table25[[#This Row],[SNAP_Average]]&gt;20%,1, IF(Table25[[#This Row],[SNAP_Average]]&lt;11%, 3, 2))</f>
        <v>3</v>
      </c>
      <c r="P340">
        <f>IF(Table25[[#This Row],[Poverty_Average]]&gt;20%,1, IF(Table25[[#This Row],[Poverty_Average]]&lt;10%, 3, 2))</f>
        <v>3</v>
      </c>
      <c r="Q340">
        <f>IF(Table25[[#This Row],[Full Time Employment_Average]]&lt;30%,1, IF(Table25[[#This Row],[Full Time Employment_Average]]&gt;50%, 3, 2))</f>
        <v>3</v>
      </c>
      <c r="R340" s="135">
        <f>AVERAGE(Table25[[#This Row],[FCI_SNAP]:[FCI_FullTimeEmployment]])</f>
        <v>3</v>
      </c>
      <c r="S34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4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Row],[IQ2_Average]])*(3*0.02)/12,IF(D389&lt;=1.5,"NA")))</f>
        <v>204.739290797183</v>
      </c>
      <c r="U34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327.58286527549274</v>
      </c>
    </row>
    <row r="341" spans="1:21" x14ac:dyDescent="0.25">
      <c r="A341" t="str">
        <f>Table1422[[#This Row],[Community]]</f>
        <v xml:space="preserve">Venetie  </v>
      </c>
      <c r="B341" t="s">
        <v>497</v>
      </c>
      <c r="C341" s="126">
        <f>Table1422[[#This Row],[IQ1_Average]]</f>
        <v>7580.25</v>
      </c>
      <c r="D341" s="126">
        <f>Table1422[[#This Row],[IQ2_Average]]</f>
        <v>22229</v>
      </c>
      <c r="E341" s="126">
        <f>Table1422[[#This Row],[IQ3_Average]]</f>
        <v>39802</v>
      </c>
      <c r="F341" s="128">
        <f>Table1422[[#This Row],[SNAP_Average]]</f>
        <v>0.59450000000000003</v>
      </c>
      <c r="G341" s="127">
        <f>Table1422[[#This Row],[Poverty_Average]]</f>
        <v>0.52249999999999996</v>
      </c>
      <c r="H341" s="127">
        <f>Table1422[[#This Row],[Full Time Employment_Average]]</f>
        <v>0.35933333333333334</v>
      </c>
      <c r="I341">
        <f>'Update Information Here'!AL341</f>
        <v>0</v>
      </c>
      <c r="J341">
        <f t="shared" si="5"/>
        <v>0</v>
      </c>
      <c r="K341" s="131">
        <f>Table25[[#This Row],[Annual Fees]]/Table25[[#This Row],[IQ1_Average]]</f>
        <v>0</v>
      </c>
      <c r="L341" s="131">
        <f>Table25[[#This Row],[Annual Fees]]/Table25[[#This Row],[IQ2_Average]]</f>
        <v>0</v>
      </c>
      <c r="M341" s="131">
        <f>Table25[[#This Row],[Annual Fees]]/Table25[[#This Row],[IQ3_Average]]</f>
        <v>0</v>
      </c>
      <c r="N341" s="133">
        <f>AVERAGE(Table25[[#This Row],[RI_IQ1]:[RI_IQ3]])</f>
        <v>0</v>
      </c>
      <c r="O341">
        <f>IF(Table25[[#This Row],[SNAP_Average]]&gt;20%,1, IF(Table25[[#This Row],[SNAP_Average]]&lt;11%, 3, 2))</f>
        <v>1</v>
      </c>
      <c r="P341">
        <f>IF(Table25[[#This Row],[Poverty_Average]]&gt;20%,1, IF(Table25[[#This Row],[Poverty_Average]]&lt;10%, 3, 2))</f>
        <v>1</v>
      </c>
      <c r="Q341">
        <f>IF(Table25[[#This Row],[Full Time Employment_Average]]&lt;30%,1, IF(Table25[[#This Row],[Full Time Employment_Average]]&gt;50%, 3, 2))</f>
        <v>2</v>
      </c>
      <c r="R341" s="135">
        <f>AVERAGE(Table25[[#This Row],[FCI_SNAP]:[FCI_FullTimeEmployment]])</f>
        <v>1.3333333333333333</v>
      </c>
      <c r="S341"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41"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Row],[IQ2_Average]])*(3*0.02)/12,IF(D390&lt;=1.5,"NA")))</f>
        <v>NA</v>
      </c>
      <c r="U341"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24.748503825126676</v>
      </c>
    </row>
    <row r="342" spans="1:21" x14ac:dyDescent="0.25">
      <c r="A342" t="str">
        <f>Table1422[[#This Row],[Community]]</f>
        <v xml:space="preserve">Wainwright </v>
      </c>
      <c r="C342" s="126">
        <f>Table1422[[#This Row],[IQ1_Average]]</f>
        <v>25012.5</v>
      </c>
      <c r="D342" s="126">
        <f>Table1422[[#This Row],[IQ2_Average]]</f>
        <v>49229.25</v>
      </c>
      <c r="E342" s="126">
        <f>Table1422[[#This Row],[IQ3_Average]]</f>
        <v>79750</v>
      </c>
      <c r="F342" s="128">
        <f>Table1422[[#This Row],[SNAP_Average]]</f>
        <v>0.156</v>
      </c>
      <c r="G342" s="127">
        <f>Table1422[[#This Row],[Poverty_Average]]</f>
        <v>0.1905</v>
      </c>
      <c r="H342" s="127">
        <f>Table1422[[#This Row],[Full Time Employment_Average]]</f>
        <v>0.43900000000000006</v>
      </c>
      <c r="I342">
        <f>'Update Information Here'!AL342</f>
        <v>0</v>
      </c>
      <c r="J342">
        <f t="shared" si="5"/>
        <v>0</v>
      </c>
      <c r="K342" s="131">
        <f>Table25[[#This Row],[Annual Fees]]/Table25[[#This Row],[IQ1_Average]]</f>
        <v>0</v>
      </c>
      <c r="L342" s="131">
        <f>Table25[[#This Row],[Annual Fees]]/Table25[[#This Row],[IQ2_Average]]</f>
        <v>0</v>
      </c>
      <c r="M342" s="131">
        <f>Table25[[#This Row],[Annual Fees]]/Table25[[#This Row],[IQ3_Average]]</f>
        <v>0</v>
      </c>
      <c r="N342" s="133">
        <f>AVERAGE(Table25[[#This Row],[RI_IQ1]:[RI_IQ3]])</f>
        <v>0</v>
      </c>
      <c r="O342">
        <f>IF(Table25[[#This Row],[SNAP_Average]]&gt;20%,1, IF(Table25[[#This Row],[SNAP_Average]]&lt;11%, 3, 2))</f>
        <v>2</v>
      </c>
      <c r="P342">
        <f>IF(Table25[[#This Row],[Poverty_Average]]&gt;20%,1, IF(Table25[[#This Row],[Poverty_Average]]&lt;10%, 3, 2))</f>
        <v>2</v>
      </c>
      <c r="Q342">
        <f>IF(Table25[[#This Row],[Full Time Employment_Average]]&lt;30%,1, IF(Table25[[#This Row],[Full Time Employment_Average]]&gt;50%, 3, 2))</f>
        <v>2</v>
      </c>
      <c r="R342" s="135">
        <f>AVERAGE(Table25[[#This Row],[FCI_SNAP]:[FCI_FullTimeEmployment]])</f>
        <v>2</v>
      </c>
      <c r="S342"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42"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Row],[IQ2_Average]])*(3*0.02)/12,IF(D391&lt;=1.5,"NA")))</f>
        <v>68.650839030525759</v>
      </c>
      <c r="U342"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171.62709757631441</v>
      </c>
    </row>
    <row r="343" spans="1:21" x14ac:dyDescent="0.25">
      <c r="A343" t="str">
        <f>Table1422[[#This Row],[Community]]</f>
        <v xml:space="preserve">Wales </v>
      </c>
      <c r="B343" t="s">
        <v>497</v>
      </c>
      <c r="C343" s="126">
        <f>Table1422[[#This Row],[IQ1_Average]]</f>
        <v>13931.25</v>
      </c>
      <c r="D343" s="126">
        <f>Table1422[[#This Row],[IQ2_Average]]</f>
        <v>24156.25</v>
      </c>
      <c r="E343" s="126">
        <f>Table1422[[#This Row],[IQ3_Average]]</f>
        <v>39468.75</v>
      </c>
      <c r="F343" s="128">
        <f>Table1422[[#This Row],[SNAP_Average]]</f>
        <v>0.497</v>
      </c>
      <c r="G343" s="127">
        <f>Table1422[[#This Row],[Poverty_Average]]</f>
        <v>0.32400000000000001</v>
      </c>
      <c r="H343" s="127">
        <f>Table1422[[#This Row],[Full Time Employment_Average]]</f>
        <v>0.23899999999999999</v>
      </c>
      <c r="I343">
        <f>'Update Information Here'!AL343</f>
        <v>0</v>
      </c>
      <c r="J343">
        <f t="shared" si="5"/>
        <v>0</v>
      </c>
      <c r="K343" s="131">
        <f>Table25[[#This Row],[Annual Fees]]/Table25[[#This Row],[IQ1_Average]]</f>
        <v>0</v>
      </c>
      <c r="L343" s="131">
        <f>Table25[[#This Row],[Annual Fees]]/Table25[[#This Row],[IQ2_Average]]</f>
        <v>0</v>
      </c>
      <c r="M343" s="131">
        <f>Table25[[#This Row],[Annual Fees]]/Table25[[#This Row],[IQ3_Average]]</f>
        <v>0</v>
      </c>
      <c r="N343" s="133">
        <f>AVERAGE(Table25[[#This Row],[RI_IQ1]:[RI_IQ3]])</f>
        <v>0</v>
      </c>
      <c r="O343">
        <f>IF(Table25[[#This Row],[SNAP_Average]]&gt;20%,1, IF(Table25[[#This Row],[SNAP_Average]]&lt;11%, 3, 2))</f>
        <v>1</v>
      </c>
      <c r="P343">
        <f>IF(Table25[[#This Row],[Poverty_Average]]&gt;20%,1, IF(Table25[[#This Row],[Poverty_Average]]&lt;10%, 3, 2))</f>
        <v>1</v>
      </c>
      <c r="Q343">
        <f>IF(Table25[[#This Row],[Full Time Employment_Average]]&lt;30%,1, IF(Table25[[#This Row],[Full Time Employment_Average]]&gt;50%, 3, 2))</f>
        <v>1</v>
      </c>
      <c r="R343" s="135">
        <f>AVERAGE(Table25[[#This Row],[FCI_SNAP]:[FCI_FullTimeEmployment]])</f>
        <v>1</v>
      </c>
      <c r="S34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43"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Row],[IQ2_Average]])*(3*0.02)/12,IF(D392&lt;=1.5,"NA")))</f>
        <v>NA</v>
      </c>
      <c r="U34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36.097246016450136</v>
      </c>
    </row>
    <row r="344" spans="1:21" x14ac:dyDescent="0.25">
      <c r="A344" t="str">
        <f>Table1422[[#This Row],[Community]]</f>
        <v xml:space="preserve">Wasilla </v>
      </c>
      <c r="C344" s="126">
        <f>Table1422[[#This Row],[IQ1_Average]]</f>
        <v>22663.5</v>
      </c>
      <c r="D344" s="126">
        <f>Table1422[[#This Row],[IQ2_Average]]</f>
        <v>45358.5</v>
      </c>
      <c r="E344" s="126">
        <f>Table1422[[#This Row],[IQ3_Average]]</f>
        <v>75851.75</v>
      </c>
      <c r="F344" s="128">
        <f>Table1422[[#This Row],[SNAP_Average]]</f>
        <v>0.193</v>
      </c>
      <c r="G344" s="127">
        <f>Table1422[[#This Row],[Poverty_Average]]</f>
        <v>0.12975</v>
      </c>
      <c r="H344" s="127">
        <f>Table1422[[#This Row],[Full Time Employment_Average]]</f>
        <v>0.40925</v>
      </c>
      <c r="I344">
        <f>'Update Information Here'!AL344</f>
        <v>0</v>
      </c>
      <c r="J344">
        <f t="shared" si="5"/>
        <v>0</v>
      </c>
      <c r="K344" s="131">
        <f>Table25[[#This Row],[Annual Fees]]/Table25[[#This Row],[IQ1_Average]]</f>
        <v>0</v>
      </c>
      <c r="L344" s="131">
        <f>Table25[[#This Row],[Annual Fees]]/Table25[[#This Row],[IQ2_Average]]</f>
        <v>0</v>
      </c>
      <c r="M344" s="131">
        <f>Table25[[#This Row],[Annual Fees]]/Table25[[#This Row],[IQ3_Average]]</f>
        <v>0</v>
      </c>
      <c r="N344" s="133">
        <f>AVERAGE(Table25[[#This Row],[RI_IQ1]:[RI_IQ3]])</f>
        <v>0</v>
      </c>
      <c r="O344">
        <f>IF(Table25[[#This Row],[SNAP_Average]]&gt;20%,1, IF(Table25[[#This Row],[SNAP_Average]]&lt;11%, 3, 2))</f>
        <v>2</v>
      </c>
      <c r="P344">
        <f>IF(Table25[[#This Row],[Poverty_Average]]&gt;20%,1, IF(Table25[[#This Row],[Poverty_Average]]&lt;10%, 3, 2))</f>
        <v>2</v>
      </c>
      <c r="Q344">
        <f>IF(Table25[[#This Row],[Full Time Employment_Average]]&lt;30%,1, IF(Table25[[#This Row],[Full Time Employment_Average]]&gt;50%, 3, 2))</f>
        <v>2</v>
      </c>
      <c r="R344" s="135">
        <f>AVERAGE(Table25[[#This Row],[FCI_SNAP]:[FCI_FullTimeEmployment]])</f>
        <v>2</v>
      </c>
      <c r="S34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4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Row],[IQ2_Average]])*(3*0.02)/12,IF(D393&lt;=1.5,"NA")))</f>
        <v>63.00879023129783</v>
      </c>
      <c r="U34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157.52197557824459</v>
      </c>
    </row>
    <row r="345" spans="1:21" x14ac:dyDescent="0.25">
      <c r="A345" t="str">
        <f>Table1422[[#This Row],[Community]]</f>
        <v xml:space="preserve">Whale Pass </v>
      </c>
      <c r="C345" s="126">
        <f>Table1422[[#This Row],[IQ1_Average]]</f>
        <v>29000</v>
      </c>
      <c r="D345" s="126">
        <f>Table1422[[#This Row],[IQ2_Average]]</f>
        <v>40462</v>
      </c>
      <c r="E345" s="126">
        <f>Table1422[[#This Row],[IQ3_Average]]</f>
        <v>41846</v>
      </c>
      <c r="F345" s="128">
        <f>Table1422[[#This Row],[SNAP_Average]]</f>
        <v>0</v>
      </c>
      <c r="G345" s="127">
        <f>Table1422[[#This Row],[Poverty_Average]]</f>
        <v>0</v>
      </c>
      <c r="H345" s="127">
        <f>Table1422[[#This Row],[Full Time Employment_Average]]</f>
        <v>0.51266666666666671</v>
      </c>
      <c r="I345">
        <f>'Update Information Here'!AL345</f>
        <v>0</v>
      </c>
      <c r="J345">
        <f t="shared" si="5"/>
        <v>0</v>
      </c>
      <c r="K345" s="131">
        <f>Table25[[#This Row],[Annual Fees]]/Table25[[#This Row],[IQ1_Average]]</f>
        <v>0</v>
      </c>
      <c r="L345" s="131">
        <f>Table25[[#This Row],[Annual Fees]]/Table25[[#This Row],[IQ2_Average]]</f>
        <v>0</v>
      </c>
      <c r="M345" s="131">
        <f>Table25[[#This Row],[Annual Fees]]/Table25[[#This Row],[IQ3_Average]]</f>
        <v>0</v>
      </c>
      <c r="N345" s="133">
        <f>AVERAGE(Table25[[#This Row],[RI_IQ1]:[RI_IQ3]])</f>
        <v>0</v>
      </c>
      <c r="O345">
        <f>IF(Table25[[#This Row],[SNAP_Average]]&gt;20%,1, IF(Table25[[#This Row],[SNAP_Average]]&lt;11%, 3, 2))</f>
        <v>3</v>
      </c>
      <c r="P345">
        <f>IF(Table25[[#This Row],[Poverty_Average]]&gt;20%,1, IF(Table25[[#This Row],[Poverty_Average]]&lt;10%, 3, 2))</f>
        <v>3</v>
      </c>
      <c r="Q345">
        <f>IF(Table25[[#This Row],[Full Time Employment_Average]]&lt;30%,1, IF(Table25[[#This Row],[Full Time Employment_Average]]&gt;50%, 3, 2))</f>
        <v>3</v>
      </c>
      <c r="R345" s="135">
        <f>AVERAGE(Table25[[#This Row],[FCI_SNAP]:[FCI_FullTimeEmployment]])</f>
        <v>3</v>
      </c>
      <c r="S34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45"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Row],[IQ2_Average]])*(3*0.02)/12,IF(D394&lt;=1.5,"NA")))</f>
        <v>150.4312220185071</v>
      </c>
      <c r="U34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240.68995522961131</v>
      </c>
    </row>
    <row r="346" spans="1:21" x14ac:dyDescent="0.25">
      <c r="A346" t="str">
        <f>Table1422[[#This Row],[Community]]</f>
        <v xml:space="preserve">White Mountain </v>
      </c>
      <c r="C346" s="126">
        <f>Table1422[[#This Row],[IQ1_Average]]</f>
        <v>14500</v>
      </c>
      <c r="D346" s="126">
        <f>Table1422[[#This Row],[IQ2_Average]]</f>
        <v>28486.5</v>
      </c>
      <c r="E346" s="126">
        <f>Table1422[[#This Row],[IQ3_Average]]</f>
        <v>49970.25</v>
      </c>
      <c r="F346" s="128">
        <f>Table1422[[#This Row],[SNAP_Average]]</f>
        <v>0.42849999999999999</v>
      </c>
      <c r="G346" s="127">
        <f>Table1422[[#This Row],[Poverty_Average]]</f>
        <v>0.26524999999999999</v>
      </c>
      <c r="H346" s="127">
        <f>Table1422[[#This Row],[Full Time Employment_Average]]</f>
        <v>0.43800000000000006</v>
      </c>
      <c r="I346">
        <f>'Update Information Here'!AL346</f>
        <v>105</v>
      </c>
      <c r="J346">
        <f t="shared" si="5"/>
        <v>1260</v>
      </c>
      <c r="K346" s="131">
        <f>Table25[[#This Row],[Annual Fees]]/Table25[[#This Row],[IQ1_Average]]</f>
        <v>8.6896551724137933E-2</v>
      </c>
      <c r="L346" s="131">
        <f>Table25[[#This Row],[Annual Fees]]/Table25[[#This Row],[IQ2_Average]]</f>
        <v>4.4231478068558788E-2</v>
      </c>
      <c r="M346" s="131">
        <f>Table25[[#This Row],[Annual Fees]]/Table25[[#This Row],[IQ3_Average]]</f>
        <v>2.521500292674141E-2</v>
      </c>
      <c r="N346" s="133">
        <f>AVERAGE(Table25[[#This Row],[RI_IQ1]:[RI_IQ3]])</f>
        <v>5.2114344239812711E-2</v>
      </c>
      <c r="O346">
        <f>IF(Table25[[#This Row],[SNAP_Average]]&gt;20%,1, IF(Table25[[#This Row],[SNAP_Average]]&lt;11%, 3, 2))</f>
        <v>1</v>
      </c>
      <c r="P346">
        <f>IF(Table25[[#This Row],[Poverty_Average]]&gt;20%,1, IF(Table25[[#This Row],[Poverty_Average]]&lt;10%, 3, 2))</f>
        <v>1</v>
      </c>
      <c r="Q346">
        <f>IF(Table25[[#This Row],[Full Time Employment_Average]]&lt;30%,1, IF(Table25[[#This Row],[Full Time Employment_Average]]&gt;50%, 3, 2))</f>
        <v>2</v>
      </c>
      <c r="R346" s="135">
        <f>AVERAGE(Table25[[#This Row],[FCI_SNAP]:[FCI_FullTimeEmployment]])</f>
        <v>1.3333333333333333</v>
      </c>
      <c r="S346"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High Burden</v>
      </c>
      <c r="T346" s="138" t="str">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Row],[IQ2_Average]])*(3*0.02)/12,IF(D395&lt;=1.5,"NA")))</f>
        <v>NA</v>
      </c>
      <c r="U346"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40.296007378247054</v>
      </c>
    </row>
    <row r="347" spans="1:21" x14ac:dyDescent="0.25">
      <c r="A347" t="str">
        <f>Table1422[[#This Row],[Community]]</f>
        <v xml:space="preserve">Whitestone  </v>
      </c>
      <c r="C347" s="126" t="e">
        <f>Table1422[[#This Row],[IQ1_Average]]</f>
        <v>#DIV/0!</v>
      </c>
      <c r="D347" s="126" t="e">
        <f>Table1422[[#This Row],[IQ2_Average]]</f>
        <v>#DIV/0!</v>
      </c>
      <c r="E347" s="126" t="e">
        <f>Table1422[[#This Row],[IQ3_Average]]</f>
        <v>#DIV/0!</v>
      </c>
      <c r="F347" s="128">
        <f>Table1422[[#This Row],[SNAP_Average]]</f>
        <v>0</v>
      </c>
      <c r="G347" s="127">
        <f>Table1422[[#This Row],[Poverty_Average]]</f>
        <v>0</v>
      </c>
      <c r="H347" s="127">
        <f>Table1422[[#This Row],[Full Time Employment_Average]]</f>
        <v>0.78766666666666663</v>
      </c>
      <c r="I347">
        <f>'Update Information Here'!AL347</f>
        <v>0</v>
      </c>
      <c r="J347">
        <f t="shared" si="5"/>
        <v>0</v>
      </c>
      <c r="K347" s="131" t="e">
        <f>Table25[[#This Row],[Annual Fees]]/Table25[[#This Row],[IQ1_Average]]</f>
        <v>#DIV/0!</v>
      </c>
      <c r="L347" s="131" t="e">
        <f>Table25[[#This Row],[Annual Fees]]/Table25[[#This Row],[IQ2_Average]]</f>
        <v>#DIV/0!</v>
      </c>
      <c r="M347" s="131" t="e">
        <f>Table25[[#This Row],[Annual Fees]]/Table25[[#This Row],[IQ3_Average]]</f>
        <v>#DIV/0!</v>
      </c>
      <c r="N347" s="133" t="e">
        <f>AVERAGE(Table25[[#This Row],[RI_IQ1]:[RI_IQ3]])</f>
        <v>#DIV/0!</v>
      </c>
      <c r="O347">
        <f>IF(Table25[[#This Row],[SNAP_Average]]&gt;20%,1, IF(Table25[[#This Row],[SNAP_Average]]&lt;11%, 3, 2))</f>
        <v>3</v>
      </c>
      <c r="P347">
        <f>IF(Table25[[#This Row],[Poverty_Average]]&gt;20%,1, IF(Table25[[#This Row],[Poverty_Average]]&lt;10%, 3, 2))</f>
        <v>3</v>
      </c>
      <c r="Q347">
        <f>IF(Table25[[#This Row],[Full Time Employment_Average]]&lt;30%,1, IF(Table25[[#This Row],[Full Time Employment_Average]]&gt;50%, 3, 2))</f>
        <v>3</v>
      </c>
      <c r="R347" s="135">
        <f>AVERAGE(Table25[[#This Row],[FCI_SNAP]:[FCI_FullTimeEmployment]])</f>
        <v>3</v>
      </c>
      <c r="S347"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347"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Row],[IQ2_Average]])*(3*0.02)/12,IF(D396&lt;=1.5,"NA")))</f>
        <v>#DIV/0!</v>
      </c>
      <c r="U347"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348" spans="1:21" x14ac:dyDescent="0.25">
      <c r="A348" t="str">
        <f>Table1422[[#This Row],[Community]]</f>
        <v xml:space="preserve">Whitestone Logging Camp  </v>
      </c>
      <c r="C348" s="126" t="e">
        <f>Table1422[[#This Row],[IQ1_Average]]</f>
        <v>#DIV/0!</v>
      </c>
      <c r="D348" s="126" t="e">
        <f>Table1422[[#This Row],[IQ2_Average]]</f>
        <v>#DIV/0!</v>
      </c>
      <c r="E348" s="126" t="e">
        <f>Table1422[[#This Row],[IQ3_Average]]</f>
        <v>#DIV/0!</v>
      </c>
      <c r="F348" s="128" t="e">
        <f>Table1422[[#This Row],[SNAP_Average]]</f>
        <v>#DIV/0!</v>
      </c>
      <c r="G348" s="127" t="e">
        <f>Table1422[[#This Row],[Poverty_Average]]</f>
        <v>#DIV/0!</v>
      </c>
      <c r="H348" s="127">
        <f>Table1422[[#This Row],[Full Time Employment_Average]]</f>
        <v>0.66799999999999993</v>
      </c>
      <c r="I348">
        <f>'Update Information Here'!AL348</f>
        <v>0</v>
      </c>
      <c r="J348">
        <f t="shared" si="5"/>
        <v>0</v>
      </c>
      <c r="K348" s="131" t="e">
        <f>Table25[[#This Row],[Annual Fees]]/Table25[[#This Row],[IQ1_Average]]</f>
        <v>#DIV/0!</v>
      </c>
      <c r="L348" s="131" t="e">
        <f>Table25[[#This Row],[Annual Fees]]/Table25[[#This Row],[IQ2_Average]]</f>
        <v>#DIV/0!</v>
      </c>
      <c r="M348" s="131" t="e">
        <f>Table25[[#This Row],[Annual Fees]]/Table25[[#This Row],[IQ3_Average]]</f>
        <v>#DIV/0!</v>
      </c>
      <c r="N348" s="133" t="e">
        <f>AVERAGE(Table25[[#This Row],[RI_IQ1]:[RI_IQ3]])</f>
        <v>#DIV/0!</v>
      </c>
      <c r="O348" t="e">
        <f>IF(Table25[[#This Row],[SNAP_Average]]&gt;20%,1, IF(Table25[[#This Row],[SNAP_Average]]&lt;11%, 3, 2))</f>
        <v>#DIV/0!</v>
      </c>
      <c r="P348" t="e">
        <f>IF(Table25[[#This Row],[Poverty_Average]]&gt;20%,1, IF(Table25[[#This Row],[Poverty_Average]]&lt;10%, 3, 2))</f>
        <v>#DIV/0!</v>
      </c>
      <c r="Q348">
        <f>IF(Table25[[#This Row],[Full Time Employment_Average]]&lt;30%,1, IF(Table25[[#This Row],[Full Time Employment_Average]]&gt;50%, 3, 2))</f>
        <v>3</v>
      </c>
      <c r="R348" s="135" t="e">
        <f>AVERAGE(Table25[[#This Row],[FCI_SNAP]:[FCI_FullTimeEmployment]])</f>
        <v>#DIV/0!</v>
      </c>
      <c r="S348"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348"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Row],[IQ2_Average]])*(3*0.02)/12,IF(D397&lt;=1.5,"NA")))</f>
        <v>#DIV/0!</v>
      </c>
      <c r="U348"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349" spans="1:21" x14ac:dyDescent="0.25">
      <c r="A349" t="str">
        <f>Table1422[[#This Row],[Community]]</f>
        <v xml:space="preserve">Whittier </v>
      </c>
      <c r="C349" s="126">
        <f>Table1422[[#This Row],[IQ1_Average]]</f>
        <v>23573</v>
      </c>
      <c r="D349" s="126">
        <f>Table1422[[#This Row],[IQ2_Average]]</f>
        <v>44195.5</v>
      </c>
      <c r="E349" s="126">
        <f>Table1422[[#This Row],[IQ3_Average]]</f>
        <v>65960.25</v>
      </c>
      <c r="F349" s="128">
        <f>Table1422[[#This Row],[SNAP_Average]]</f>
        <v>0.17800000000000002</v>
      </c>
      <c r="G349" s="127">
        <f>Table1422[[#This Row],[Poverty_Average]]</f>
        <v>8.4500000000000006E-2</v>
      </c>
      <c r="H349" s="127">
        <f>Table1422[[#This Row],[Full Time Employment_Average]]</f>
        <v>0.54799999999999993</v>
      </c>
      <c r="I349">
        <f>'Update Information Here'!AL349</f>
        <v>0</v>
      </c>
      <c r="J349">
        <f t="shared" si="5"/>
        <v>0</v>
      </c>
      <c r="K349" s="131">
        <f>Table25[[#This Row],[Annual Fees]]/Table25[[#This Row],[IQ1_Average]]</f>
        <v>0</v>
      </c>
      <c r="L349" s="131">
        <f>Table25[[#This Row],[Annual Fees]]/Table25[[#This Row],[IQ2_Average]]</f>
        <v>0</v>
      </c>
      <c r="M349" s="131">
        <f>Table25[[#This Row],[Annual Fees]]/Table25[[#This Row],[IQ3_Average]]</f>
        <v>0</v>
      </c>
      <c r="N349" s="133">
        <f>AVERAGE(Table25[[#This Row],[RI_IQ1]:[RI_IQ3]])</f>
        <v>0</v>
      </c>
      <c r="O349">
        <f>IF(Table25[[#This Row],[SNAP_Average]]&gt;20%,1, IF(Table25[[#This Row],[SNAP_Average]]&lt;11%, 3, 2))</f>
        <v>2</v>
      </c>
      <c r="P349">
        <f>IF(Table25[[#This Row],[Poverty_Average]]&gt;20%,1, IF(Table25[[#This Row],[Poverty_Average]]&lt;10%, 3, 2))</f>
        <v>3</v>
      </c>
      <c r="Q349">
        <f>IF(Table25[[#This Row],[Full Time Employment_Average]]&lt;30%,1, IF(Table25[[#This Row],[Full Time Employment_Average]]&gt;50%, 3, 2))</f>
        <v>3</v>
      </c>
      <c r="R349" s="135">
        <f>AVERAGE(Table25[[#This Row],[FCI_SNAP]:[FCI_FullTimeEmployment]])</f>
        <v>2.6666666666666665</v>
      </c>
      <c r="S349"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49"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Row],[IQ2_Average]])*(3*0.02)/12,IF(D398&lt;=1.5,"NA")))</f>
        <v>155.84325234241922</v>
      </c>
      <c r="U349"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249.34920374787069</v>
      </c>
    </row>
    <row r="350" spans="1:21" x14ac:dyDescent="0.25">
      <c r="A350" t="str">
        <f>Table1422[[#This Row],[Community]]</f>
        <v xml:space="preserve">Willow  </v>
      </c>
      <c r="C350" s="126">
        <f>Table1422[[#This Row],[IQ1_Average]]</f>
        <v>25959.5</v>
      </c>
      <c r="D350" s="126">
        <f>Table1422[[#This Row],[IQ2_Average]]</f>
        <v>43563.5</v>
      </c>
      <c r="E350" s="126">
        <f>Table1422[[#This Row],[IQ3_Average]]</f>
        <v>65448.5</v>
      </c>
      <c r="F350" s="128">
        <f>Table1422[[#This Row],[SNAP_Average]]</f>
        <v>0.124</v>
      </c>
      <c r="G350" s="127">
        <f>Table1422[[#This Row],[Poverty_Average]]</f>
        <v>0.13025</v>
      </c>
      <c r="H350" s="127">
        <f>Table1422[[#This Row],[Full Time Employment_Average]]</f>
        <v>0.48849999999999999</v>
      </c>
      <c r="I350">
        <f>'Update Information Here'!AL350</f>
        <v>0</v>
      </c>
      <c r="J350">
        <f t="shared" si="5"/>
        <v>0</v>
      </c>
      <c r="K350" s="131">
        <f>Table25[[#This Row],[Annual Fees]]/Table25[[#This Row],[IQ1_Average]]</f>
        <v>0</v>
      </c>
      <c r="L350" s="131">
        <f>Table25[[#This Row],[Annual Fees]]/Table25[[#This Row],[IQ2_Average]]</f>
        <v>0</v>
      </c>
      <c r="M350" s="131">
        <f>Table25[[#This Row],[Annual Fees]]/Table25[[#This Row],[IQ3_Average]]</f>
        <v>0</v>
      </c>
      <c r="N350" s="133">
        <f>AVERAGE(Table25[[#This Row],[RI_IQ1]:[RI_IQ3]])</f>
        <v>0</v>
      </c>
      <c r="O350">
        <f>IF(Table25[[#This Row],[SNAP_Average]]&gt;20%,1, IF(Table25[[#This Row],[SNAP_Average]]&lt;11%, 3, 2))</f>
        <v>2</v>
      </c>
      <c r="P350">
        <f>IF(Table25[[#This Row],[Poverty_Average]]&gt;20%,1, IF(Table25[[#This Row],[Poverty_Average]]&lt;10%, 3, 2))</f>
        <v>2</v>
      </c>
      <c r="Q350">
        <f>IF(Table25[[#This Row],[Full Time Employment_Average]]&lt;30%,1, IF(Table25[[#This Row],[Full Time Employment_Average]]&gt;50%, 3, 2))</f>
        <v>2</v>
      </c>
      <c r="R350" s="135">
        <f>AVERAGE(Table25[[#This Row],[FCI_SNAP]:[FCI_FullTimeEmployment]])</f>
        <v>2</v>
      </c>
      <c r="S350"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50"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Row],[IQ2_Average]])*(3*0.02)/12,IF(D399&lt;=1.5,"NA")))</f>
        <v>65.141717403906753</v>
      </c>
      <c r="U350"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162.8542935097669</v>
      </c>
    </row>
    <row r="351" spans="1:21" x14ac:dyDescent="0.25">
      <c r="A351" t="str">
        <f>Table1422[[#This Row],[Community]]</f>
        <v xml:space="preserve">Willow Creek  </v>
      </c>
      <c r="C351" s="126" t="e">
        <f>Table1422[[#This Row],[IQ1_Average]]</f>
        <v>#DIV/0!</v>
      </c>
      <c r="D351" s="126" t="e">
        <f>Table1422[[#This Row],[IQ2_Average]]</f>
        <v>#DIV/0!</v>
      </c>
      <c r="E351" s="126" t="e">
        <f>Table1422[[#This Row],[IQ3_Average]]</f>
        <v>#DIV/0!</v>
      </c>
      <c r="F351" s="128">
        <f>Table1422[[#This Row],[SNAP_Average]]</f>
        <v>1</v>
      </c>
      <c r="G351" s="127">
        <f>Table1422[[#This Row],[Poverty_Average]]</f>
        <v>0</v>
      </c>
      <c r="H351" s="127">
        <f>Table1422[[#This Row],[Full Time Employment_Average]]</f>
        <v>0.2203333333333333</v>
      </c>
      <c r="I351">
        <f>'Update Information Here'!AL351</f>
        <v>0</v>
      </c>
      <c r="J351">
        <f t="shared" si="5"/>
        <v>0</v>
      </c>
      <c r="K351" s="131" t="e">
        <f>Table25[[#This Row],[Annual Fees]]/Table25[[#This Row],[IQ1_Average]]</f>
        <v>#DIV/0!</v>
      </c>
      <c r="L351" s="131" t="e">
        <f>Table25[[#This Row],[Annual Fees]]/Table25[[#This Row],[IQ2_Average]]</f>
        <v>#DIV/0!</v>
      </c>
      <c r="M351" s="131" t="e">
        <f>Table25[[#This Row],[Annual Fees]]/Table25[[#This Row],[IQ3_Average]]</f>
        <v>#DIV/0!</v>
      </c>
      <c r="N351" s="133" t="e">
        <f>AVERAGE(Table25[[#This Row],[RI_IQ1]:[RI_IQ3]])</f>
        <v>#DIV/0!</v>
      </c>
      <c r="O351">
        <f>IF(Table25[[#This Row],[SNAP_Average]]&gt;20%,1, IF(Table25[[#This Row],[SNAP_Average]]&lt;11%, 3, 2))</f>
        <v>1</v>
      </c>
      <c r="P351">
        <f>IF(Table25[[#This Row],[Poverty_Average]]&gt;20%,1, IF(Table25[[#This Row],[Poverty_Average]]&lt;10%, 3, 2))</f>
        <v>3</v>
      </c>
      <c r="Q351">
        <f>IF(Table25[[#This Row],[Full Time Employment_Average]]&lt;30%,1, IF(Table25[[#This Row],[Full Time Employment_Average]]&gt;50%, 3, 2))</f>
        <v>1</v>
      </c>
      <c r="R351" s="135">
        <f>AVERAGE(Table25[[#This Row],[FCI_SNAP]:[FCI_FullTimeEmployment]])</f>
        <v>1.6666666666666667</v>
      </c>
      <c r="S351"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351"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Row],[IQ2_Average]])*(3*0.02)/12,IF(D400&lt;=1.5,"NA")))</f>
        <v>#DIV/0!</v>
      </c>
      <c r="U351"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352" spans="1:21" x14ac:dyDescent="0.25">
      <c r="A352" t="str">
        <f>Table1422[[#This Row],[Community]]</f>
        <v xml:space="preserve">Wiseman  </v>
      </c>
      <c r="C352" s="126" t="e">
        <f>Table1422[[#This Row],[IQ1_Average]]</f>
        <v>#DIV/0!</v>
      </c>
      <c r="D352" s="126" t="e">
        <f>Table1422[[#This Row],[IQ2_Average]]</f>
        <v>#DIV/0!</v>
      </c>
      <c r="E352" s="126" t="e">
        <f>Table1422[[#This Row],[IQ3_Average]]</f>
        <v>#DIV/0!</v>
      </c>
      <c r="F352" s="128">
        <f>Table1422[[#This Row],[SNAP_Average]]</f>
        <v>0</v>
      </c>
      <c r="G352" s="127">
        <f>Table1422[[#This Row],[Poverty_Average]]</f>
        <v>0</v>
      </c>
      <c r="H352" s="127">
        <f>Table1422[[#This Row],[Full Time Employment_Average]]</f>
        <v>0.51800000000000002</v>
      </c>
      <c r="I352">
        <f>'Update Information Here'!AL352</f>
        <v>0</v>
      </c>
      <c r="J352">
        <f t="shared" si="5"/>
        <v>0</v>
      </c>
      <c r="K352" s="131" t="e">
        <f>Table25[[#This Row],[Annual Fees]]/Table25[[#This Row],[IQ1_Average]]</f>
        <v>#DIV/0!</v>
      </c>
      <c r="L352" s="131" t="e">
        <f>Table25[[#This Row],[Annual Fees]]/Table25[[#This Row],[IQ2_Average]]</f>
        <v>#DIV/0!</v>
      </c>
      <c r="M352" s="131" t="e">
        <f>Table25[[#This Row],[Annual Fees]]/Table25[[#This Row],[IQ3_Average]]</f>
        <v>#DIV/0!</v>
      </c>
      <c r="N352" s="133" t="e">
        <f>AVERAGE(Table25[[#This Row],[RI_IQ1]:[RI_IQ3]])</f>
        <v>#DIV/0!</v>
      </c>
      <c r="O352">
        <f>IF(Table25[[#This Row],[SNAP_Average]]&gt;20%,1, IF(Table25[[#This Row],[SNAP_Average]]&lt;11%, 3, 2))</f>
        <v>3</v>
      </c>
      <c r="P352">
        <f>IF(Table25[[#This Row],[Poverty_Average]]&gt;20%,1, IF(Table25[[#This Row],[Poverty_Average]]&lt;10%, 3, 2))</f>
        <v>3</v>
      </c>
      <c r="Q352">
        <f>IF(Table25[[#This Row],[Full Time Employment_Average]]&lt;30%,1, IF(Table25[[#This Row],[Full Time Employment_Average]]&gt;50%, 3, 2))</f>
        <v>3</v>
      </c>
      <c r="R352" s="135">
        <f>AVERAGE(Table25[[#This Row],[FCI_SNAP]:[FCI_FullTimeEmployment]])</f>
        <v>3</v>
      </c>
      <c r="S352" s="137" t="e">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#DIV/0!</v>
      </c>
      <c r="T352" s="138" t="e">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Row],[IQ2_Average]])*(3*0.02)/12,IF(D401&lt;=1.5,"NA")))</f>
        <v>#DIV/0!</v>
      </c>
      <c r="U352" s="138" t="e">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#DIV/0!</v>
      </c>
    </row>
    <row r="353" spans="1:21" x14ac:dyDescent="0.25">
      <c r="A353" t="str">
        <f>Table1422[[#This Row],[Community]]</f>
        <v xml:space="preserve">Womens Bay  </v>
      </c>
      <c r="C353" s="126">
        <f>Table1422[[#This Row],[IQ1_Average]]</f>
        <v>45874</v>
      </c>
      <c r="D353" s="126">
        <f>Table1422[[#This Row],[IQ2_Average]]</f>
        <v>64706.5</v>
      </c>
      <c r="E353" s="126">
        <f>Table1422[[#This Row],[IQ3_Average]]</f>
        <v>97052.25</v>
      </c>
      <c r="F353" s="128">
        <f>Table1422[[#This Row],[SNAP_Average]]</f>
        <v>4.9999999999999996E-2</v>
      </c>
      <c r="G353" s="127">
        <f>Table1422[[#This Row],[Poverty_Average]]</f>
        <v>0.13575000000000001</v>
      </c>
      <c r="H353" s="127">
        <f>Table1422[[#This Row],[Full Time Employment_Average]]</f>
        <v>0.55574999999999997</v>
      </c>
      <c r="I353">
        <f>'Update Information Here'!AL353</f>
        <v>0</v>
      </c>
      <c r="J353">
        <f t="shared" si="5"/>
        <v>0</v>
      </c>
      <c r="K353" s="131">
        <f>Table25[[#This Row],[Annual Fees]]/Table25[[#This Row],[IQ1_Average]]</f>
        <v>0</v>
      </c>
      <c r="L353" s="131">
        <f>Table25[[#This Row],[Annual Fees]]/Table25[[#This Row],[IQ2_Average]]</f>
        <v>0</v>
      </c>
      <c r="M353" s="131">
        <f>Table25[[#This Row],[Annual Fees]]/Table25[[#This Row],[IQ3_Average]]</f>
        <v>0</v>
      </c>
      <c r="N353" s="133">
        <f>AVERAGE(Table25[[#This Row],[RI_IQ1]:[RI_IQ3]])</f>
        <v>0</v>
      </c>
      <c r="O353">
        <f>IF(Table25[[#This Row],[SNAP_Average]]&gt;20%,1, IF(Table25[[#This Row],[SNAP_Average]]&lt;11%, 3, 2))</f>
        <v>3</v>
      </c>
      <c r="P353">
        <f>IF(Table25[[#This Row],[Poverty_Average]]&gt;20%,1, IF(Table25[[#This Row],[Poverty_Average]]&lt;10%, 3, 2))</f>
        <v>2</v>
      </c>
      <c r="Q353">
        <f>IF(Table25[[#This Row],[Full Time Employment_Average]]&lt;30%,1, IF(Table25[[#This Row],[Full Time Employment_Average]]&gt;50%, 3, 2))</f>
        <v>3</v>
      </c>
      <c r="R353" s="135">
        <f>AVERAGE(Table25[[#This Row],[FCI_SNAP]:[FCI_FullTimeEmployment]])</f>
        <v>2.6666666666666665</v>
      </c>
      <c r="S353"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53"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Row],[IQ2_Average]])*(3*0.02)/12,IF(D402&lt;=1.5,"NA")))</f>
        <v>262.84266955170267</v>
      </c>
      <c r="U353"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420.54827128272422</v>
      </c>
    </row>
    <row r="354" spans="1:21" x14ac:dyDescent="0.25">
      <c r="A354" t="str">
        <f>Table1422[[#This Row],[Community]]</f>
        <v xml:space="preserve">Wrangell  </v>
      </c>
      <c r="C354" s="126">
        <f>Table1422[[#This Row],[IQ1_Average]]</f>
        <v>23885.75</v>
      </c>
      <c r="D354" s="126">
        <f>Table1422[[#This Row],[IQ2_Average]]</f>
        <v>41706.5</v>
      </c>
      <c r="E354" s="126">
        <f>Table1422[[#This Row],[IQ3_Average]]</f>
        <v>65972.5</v>
      </c>
      <c r="F354" s="128">
        <f>Table1422[[#This Row],[SNAP_Average]]</f>
        <v>0.14574999999999999</v>
      </c>
      <c r="G354" s="127">
        <f>Table1422[[#This Row],[Poverty_Average]]</f>
        <v>8.4000000000000005E-2</v>
      </c>
      <c r="H354" s="127">
        <f>Table1422[[#This Row],[Full Time Employment_Average]]</f>
        <v>0.51849999999999996</v>
      </c>
      <c r="I354">
        <f>'Update Information Here'!AL354</f>
        <v>0</v>
      </c>
      <c r="J354">
        <f t="shared" si="5"/>
        <v>0</v>
      </c>
      <c r="K354" s="131">
        <f>Table25[[#This Row],[Annual Fees]]/Table25[[#This Row],[IQ1_Average]]</f>
        <v>0</v>
      </c>
      <c r="L354" s="131">
        <f>Table25[[#This Row],[Annual Fees]]/Table25[[#This Row],[IQ2_Average]]</f>
        <v>0</v>
      </c>
      <c r="M354" s="131">
        <f>Table25[[#This Row],[Annual Fees]]/Table25[[#This Row],[IQ3_Average]]</f>
        <v>0</v>
      </c>
      <c r="N354" s="133">
        <f>AVERAGE(Table25[[#This Row],[RI_IQ1]:[RI_IQ3]])</f>
        <v>0</v>
      </c>
      <c r="O354">
        <f>IF(Table25[[#This Row],[SNAP_Average]]&gt;20%,1, IF(Table25[[#This Row],[SNAP_Average]]&lt;11%, 3, 2))</f>
        <v>2</v>
      </c>
      <c r="P354">
        <f>IF(Table25[[#This Row],[Poverty_Average]]&gt;20%,1, IF(Table25[[#This Row],[Poverty_Average]]&lt;10%, 3, 2))</f>
        <v>3</v>
      </c>
      <c r="Q354">
        <f>IF(Table25[[#This Row],[Full Time Employment_Average]]&lt;30%,1, IF(Table25[[#This Row],[Full Time Employment_Average]]&gt;50%, 3, 2))</f>
        <v>3</v>
      </c>
      <c r="R354" s="135">
        <f>AVERAGE(Table25[[#This Row],[FCI_SNAP]:[FCI_FullTimeEmployment]])</f>
        <v>2.6666666666666665</v>
      </c>
      <c r="S354"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Low burden</v>
      </c>
      <c r="T354" s="138">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Row],[IQ2_Average]])*(3*0.02)/12,IF(D403&lt;=1.5,"NA")))</f>
        <v>154.31932074386421</v>
      </c>
      <c r="U354"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246.9109131901827</v>
      </c>
    </row>
    <row r="355" spans="1:21" x14ac:dyDescent="0.25">
      <c r="A355" t="str">
        <f>Table1422[[#This Row],[Community]]</f>
        <v xml:space="preserve">Yakutat  </v>
      </c>
      <c r="C355" s="126">
        <f>Table1422[[#This Row],[IQ1_Average]]</f>
        <v>30658.5</v>
      </c>
      <c r="D355" s="126">
        <f>Table1422[[#This Row],[IQ2_Average]]</f>
        <v>52905.5</v>
      </c>
      <c r="E355" s="126">
        <f>Table1422[[#This Row],[IQ3_Average]]</f>
        <v>78455.25</v>
      </c>
      <c r="F355" s="128">
        <f>Table1422[[#This Row],[SNAP_Average]]</f>
        <v>0.11449999999999999</v>
      </c>
      <c r="G355" s="127">
        <f>Table1422[[#This Row],[Poverty_Average]]</f>
        <v>5.7749999999999996E-2</v>
      </c>
      <c r="H355" s="127">
        <f>Table1422[[#This Row],[Full Time Employment_Average]]</f>
        <v>0.45524999999999999</v>
      </c>
      <c r="I355">
        <f>'Update Information Here'!AL355</f>
        <v>84</v>
      </c>
      <c r="J355">
        <f t="shared" si="5"/>
        <v>1008</v>
      </c>
      <c r="K355" s="131">
        <f>Table25[[#This Row],[Annual Fees]]/Table25[[#This Row],[IQ1_Average]]</f>
        <v>3.2878320857184791E-2</v>
      </c>
      <c r="L355" s="131">
        <f>Table25[[#This Row],[Annual Fees]]/Table25[[#This Row],[IQ2_Average]]</f>
        <v>1.9052839496838704E-2</v>
      </c>
      <c r="M355" s="131">
        <f>Table25[[#This Row],[Annual Fees]]/Table25[[#This Row],[IQ3_Average]]</f>
        <v>1.2848088560039004E-2</v>
      </c>
      <c r="N355" s="133">
        <f>AVERAGE(Table25[[#This Row],[RI_IQ1]:[RI_IQ3]])</f>
        <v>2.1593082971354167E-2</v>
      </c>
      <c r="O355">
        <f>IF(Table25[[#This Row],[SNAP_Average]]&gt;20%,1, IF(Table25[[#This Row],[SNAP_Average]]&lt;11%, 3, 2))</f>
        <v>2</v>
      </c>
      <c r="P355">
        <f>IF(Table25[[#This Row],[Poverty_Average]]&gt;20%,1, IF(Table25[[#This Row],[Poverty_Average]]&lt;10%, 3, 2))</f>
        <v>3</v>
      </c>
      <c r="Q355">
        <f>IF(Table25[[#This Row],[Full Time Employment_Average]]&lt;30%,1, IF(Table25[[#This Row],[Full Time Employment_Average]]&gt;50%, 3, 2))</f>
        <v>2</v>
      </c>
      <c r="R355" s="135">
        <f>AVERAGE(Table25[[#This Row],[FCI_SNAP]:[FCI_FullTimeEmployment]])</f>
        <v>2.3333333333333335</v>
      </c>
      <c r="S355" s="137" t="str">
        <f>IF(AND(Table25[[#This Row],[RI_Village]]&lt;=2%,Table25[[#This Row],[FCI_Village]]&gt;2.5),"Low burden",IF(AND(Table25[[#This Row],[RI_Village]]&gt;2%,Table25[[#This Row],[RI_Village]]&lt;=5%,Table25[[#This Row],[FCI_Village]]&gt;2.5),"Low Burden",IF(AND(Table25[[#This Row],[RI_Village]]&lt;=2%,Table25[[#This Row],[FCI_Village]]&gt;1.5,Table25[[#This Row],[FCI_Village]]&lt;=2.5),"Low Burden",IF(AND(Table25[[#This Row],[RI_Village]]&gt;5%,Table25[[#This Row],[FCI_Village]]&gt;2.5),"Medium Burden",IF(AND(Table25[[#This Row],[RI_Village]]&gt;2%,Table25[[#This Row],[RI_Village]]&lt;=5%,Table25[[#This Row],[FCI_Village]]&gt;1.5,Table25[[#This Row],[FCI_Village]]&lt;=2.5),"Medium Burden",IF(AND(Table25[[#This Row],[RI_Village]]&lt;=2%,Table25[[#This Row],[FCI_Village]]&lt;=1.5),"Medium Burden",IF(AND(Table25[[#This Row],[RI_Village]]&gt;5%,Table25[[#This Row],[FCI_Village]]&gt;1.5,Table25[[#This Row],[FCI_Village]]&lt;=2.5),"High Burden",IF(AND(Table25[[#This Row],[RI_Village]]&gt;5%,Table25[[#This Row],[FCI_Village]]&lt;=1.5),"High Burden",IF(AND(Table25[[#This Row],[RI_Village]]&gt;2%,Table25[[#This Row],[RI_Village]]&lt;=5%,Table25[[#This Row],[FCI_Village]]&lt;=1.5),"High Burden","")))))))))</f>
        <v>Medium Burden</v>
      </c>
      <c r="T355" s="139">
        <f>IF(Table25[[#This Row],[FCI_Village]]&gt;2.5,(Table25[[#This Row],[IQ1_Average]]*Table25[[#This Row],[IQ2_Average]]*Table25[[#This Row],[IQ3_Average]])/(Table25[[#This Row],[IQ2_Average]]*Table25[[#This Row],[IQ3_Average]]+Table25[[#This Row],[IQ1_Average]]*Table25[[#This Row],[IQ3_Average]]+Table25[[#This Row],[IQ1_Average]]*Table25[[#This Row],[IQ2_Average]])*(3*0.05)/12,IF(Table25[[#This Row],[FCI_Village]]&gt;1.5,(Table25[[#This Row],[IQ1_Average]]*Table25[[#This Row],[IQ2_Average]]*Table25[[#This Row],[IQ3_Average]])/(Table25[[#This Row],[IQ2_Average]]*Table25[[#This Row],[IQ3_Average]]+Table25[[#This Row],[IQ1_Average]]*Table25[[#This Row],[IQ3_Average]]+Table25[[#This Row],[IQ1_Average]]*Table25[[#This Row],[IQ2_Average]])*(3*0.02)/12,IF(D404&lt;=1.5,"NA")))</f>
        <v>77.802692752522788</v>
      </c>
      <c r="U355" s="138">
        <f>IF(Table25[[#This Row],[FCI_Village]]&gt;2.5,(Table25[[#This Row],[IQ1_Average]]*Table25[[#This Row],[IQ2_Average]]*Table25[[#This Row],[IQ3_Average]])/(Table25[[#This Row],[IQ2_Average]]*Table25[[#This Row],[IQ3_Average]]+Table25[[#This Row],[IQ1_Average]]*Table25[[#This Row],[IQ3_Average]]+Table25[[#This Row],[IQ1_Average]]*Table25[[#This Row],[IQ2_Average]])*(3*0.08)/12,IF(Table25[[#This Row],[FCI_Village]]&gt;1.5,(Table25[[#This Row],[IQ1_Average]]*Table25[[#This Row],[IQ2_Average]]*Table25[[#This Row],[IQ3_Average]])/(Table25[[#This Row],[IQ2_Average]]*Table25[[#This Row],[IQ3_Average]]+Table25[[#This Row],[IQ1_Average]]*Table25[[#This Row],[IQ3_Average]]+Table25[[#This Row],[IQ1_Average]]*Table25[[#This Row],[IQ2_Average]])*(3*0.05)/12,IF(Table25[[#This Row],[FCI_Village]]&lt;=1.5,(Table25[[#This Row],[IQ1_Average]]*Table25[[#This Row],[IQ2_Average]]*Table25[[#This Row],[IQ3_Average]])/(Table25[[#This Row],[IQ2_Average]]*Table25[[#This Row],[IQ3_Average]]+Table25[[#This Row],[IQ1_Average]]*Table25[[#This Row],[IQ3_Average]]+Table25[[#This Row],[IQ1_Average]]*Table25[[#This Row],[IQ2_Average]])*(3*0.02)/12)))</f>
        <v>194.50673188130702</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6"/>
  <sheetViews>
    <sheetView workbookViewId="0">
      <selection activeCell="B19" sqref="B19"/>
    </sheetView>
  </sheetViews>
  <sheetFormatPr defaultRowHeight="15" x14ac:dyDescent="0.25"/>
  <cols>
    <col min="1" max="1" width="12.7109375" customWidth="1"/>
    <col min="5" max="6" width="11" customWidth="1"/>
  </cols>
  <sheetData>
    <row r="1" spans="1:6" x14ac:dyDescent="0.25">
      <c r="A1" s="141" t="s">
        <v>0</v>
      </c>
      <c r="B1" s="61" t="s">
        <v>549</v>
      </c>
      <c r="C1" s="61" t="s">
        <v>550</v>
      </c>
      <c r="D1" s="61" t="s">
        <v>551</v>
      </c>
      <c r="E1" s="61" t="s">
        <v>547</v>
      </c>
      <c r="F1" s="61" t="s">
        <v>548</v>
      </c>
    </row>
    <row r="2" spans="1:6" hidden="1" x14ac:dyDescent="0.25">
      <c r="A2" s="142" t="str">
        <f>Table1422[[#This Row],[Community]]</f>
        <v xml:space="preserve">Adak </v>
      </c>
      <c r="B2" s="61" t="s">
        <v>543</v>
      </c>
      <c r="C2" s="61" t="s">
        <v>543</v>
      </c>
      <c r="D2" s="61" t="str">
        <f>IF(Table6[[#This Row],[2020]]=Table6[[#This Row],[2019]], "Yes", "No")</f>
        <v>Yes</v>
      </c>
      <c r="E2" s="61">
        <f>Table25[[#This Row],[Monthly Fees]]</f>
        <v>65</v>
      </c>
      <c r="F2" s="61">
        <f>Table2[[#This Row],[Monthly Fees]]</f>
        <v>65</v>
      </c>
    </row>
    <row r="3" spans="1:6" hidden="1" x14ac:dyDescent="0.25">
      <c r="A3" s="142" t="str">
        <f>Table1422[[#This Row],[Community]]</f>
        <v xml:space="preserve">Akhiok </v>
      </c>
      <c r="B3" s="61" t="s">
        <v>544</v>
      </c>
      <c r="C3" s="61" t="s">
        <v>544</v>
      </c>
      <c r="D3" s="61" t="str">
        <f>IF(Table6[[#This Row],[2020]]=Table6[[#This Row],[2019]], "Yes", "No")</f>
        <v>Yes</v>
      </c>
      <c r="E3" s="61">
        <f>Table25[[#This Row],[Monthly Fees]]</f>
        <v>35</v>
      </c>
      <c r="F3" s="61">
        <f>Table2[[#This Row],[Monthly Fees]]</f>
        <v>35</v>
      </c>
    </row>
    <row r="4" spans="1:6" hidden="1" x14ac:dyDescent="0.25">
      <c r="A4" s="142" t="str">
        <f>Table1422[[#This Row],[Community]]</f>
        <v xml:space="preserve">Akiachak  </v>
      </c>
      <c r="B4" s="61" t="s">
        <v>545</v>
      </c>
      <c r="C4" s="61" t="s">
        <v>545</v>
      </c>
      <c r="D4" s="61" t="str">
        <f>IF(Table6[[#This Row],[2020]]=Table6[[#This Row],[2019]], "Yes", "No")</f>
        <v>Yes</v>
      </c>
      <c r="E4" s="61">
        <f>Table25[[#This Row],[Monthly Fees]]</f>
        <v>118</v>
      </c>
      <c r="F4" s="61">
        <f>Table2[[#This Row],[Monthly Fees]]</f>
        <v>118</v>
      </c>
    </row>
    <row r="5" spans="1:6" hidden="1" x14ac:dyDescent="0.25">
      <c r="A5" s="142" t="str">
        <f>Table1422[[#This Row],[Community]]</f>
        <v xml:space="preserve">Akiak </v>
      </c>
      <c r="B5" s="61" t="s">
        <v>545</v>
      </c>
      <c r="C5" s="61" t="s">
        <v>545</v>
      </c>
      <c r="D5" s="61" t="str">
        <f>IF(Table6[[#This Row],[2020]]=Table6[[#This Row],[2019]], "Yes", "No")</f>
        <v>Yes</v>
      </c>
      <c r="E5" s="61">
        <f>Table25[[#This Row],[Monthly Fees]]</f>
        <v>105</v>
      </c>
      <c r="F5" s="61">
        <f>Table2[[#This Row],[Monthly Fees]]</f>
        <v>105</v>
      </c>
    </row>
    <row r="6" spans="1:6" hidden="1" x14ac:dyDescent="0.25">
      <c r="A6" s="142" t="str">
        <f>Table1422[[#This Row],[Community]]</f>
        <v xml:space="preserve">Akutan </v>
      </c>
      <c r="B6" s="61" t="s">
        <v>546</v>
      </c>
      <c r="C6" s="61" t="s">
        <v>546</v>
      </c>
      <c r="D6" s="61" t="str">
        <f>IF(Table6[[#This Row],[2020]]=Table6[[#This Row],[2019]], "Yes", "No")</f>
        <v>Yes</v>
      </c>
      <c r="E6" s="61">
        <f>Table25[[#This Row],[Monthly Fees]]</f>
        <v>0</v>
      </c>
      <c r="F6" s="61">
        <f>Table2[[#This Row],[Monthly Fees]]</f>
        <v>0</v>
      </c>
    </row>
    <row r="7" spans="1:6" hidden="1" x14ac:dyDescent="0.25">
      <c r="A7" s="142" t="str">
        <f>Table1422[[#This Row],[Community]]</f>
        <v xml:space="preserve">Alakanuk </v>
      </c>
      <c r="B7" s="61" t="s">
        <v>545</v>
      </c>
      <c r="C7" s="61" t="s">
        <v>545</v>
      </c>
      <c r="D7" s="61" t="str">
        <f>IF(Table6[[#This Row],[2020]]=Table6[[#This Row],[2019]], "Yes", "No")</f>
        <v>Yes</v>
      </c>
      <c r="E7" s="61">
        <f>Table25[[#This Row],[Monthly Fees]]</f>
        <v>75</v>
      </c>
      <c r="F7" s="61">
        <f>Table2[[#This Row],[Monthly Fees]]</f>
        <v>75</v>
      </c>
    </row>
    <row r="8" spans="1:6" hidden="1" x14ac:dyDescent="0.25">
      <c r="A8" s="142" t="str">
        <f>Table1422[[#This Row],[Community]]</f>
        <v xml:space="preserve">Alatna  </v>
      </c>
      <c r="B8" s="61" t="e">
        <v>#DIV/0!</v>
      </c>
      <c r="C8" s="61" t="e">
        <v>#DIV/0!</v>
      </c>
      <c r="D8" s="61" t="e">
        <f>IF(Table6[[#This Row],[2020]]=Table6[[#This Row],[2019]], "Yes", "No")</f>
        <v>#DIV/0!</v>
      </c>
      <c r="E8" s="61">
        <f>Table25[[#This Row],[Monthly Fees]]</f>
        <v>0</v>
      </c>
      <c r="F8" s="61">
        <f>Table2[[#This Row],[Monthly Fees]]</f>
        <v>0</v>
      </c>
    </row>
    <row r="9" spans="1:6" hidden="1" x14ac:dyDescent="0.25">
      <c r="A9" s="142" t="str">
        <f>Table1422[[#This Row],[Community]]</f>
        <v xml:space="preserve">Alcan Border  </v>
      </c>
      <c r="B9" s="61" t="e">
        <v>#DIV/0!</v>
      </c>
      <c r="C9" s="61" t="e">
        <v>#DIV/0!</v>
      </c>
      <c r="D9" s="61" t="e">
        <f>IF(Table6[[#This Row],[2020]]=Table6[[#This Row],[2019]], "Yes", "No")</f>
        <v>#DIV/0!</v>
      </c>
      <c r="E9" s="61">
        <f>Table25[[#This Row],[Monthly Fees]]</f>
        <v>0</v>
      </c>
      <c r="F9" s="61">
        <f>Table2[[#This Row],[Monthly Fees]]</f>
        <v>71.400000000000006</v>
      </c>
    </row>
    <row r="10" spans="1:6" hidden="1" x14ac:dyDescent="0.25">
      <c r="A10" s="142" t="str">
        <f>Table1422[[#This Row],[Community]]</f>
        <v xml:space="preserve">Aleknagik </v>
      </c>
      <c r="B10" s="61" t="s">
        <v>546</v>
      </c>
      <c r="C10" s="61" t="s">
        <v>546</v>
      </c>
      <c r="D10" s="61" t="str">
        <f>IF(Table6[[#This Row],[2020]]=Table6[[#This Row],[2019]], "Yes", "No")</f>
        <v>Yes</v>
      </c>
      <c r="E10" s="61">
        <f>Table25[[#This Row],[Monthly Fees]]</f>
        <v>36</v>
      </c>
      <c r="F10" s="61">
        <f>Table2[[#This Row],[Monthly Fees]]</f>
        <v>0</v>
      </c>
    </row>
    <row r="11" spans="1:6" hidden="1" x14ac:dyDescent="0.25">
      <c r="A11" s="142" t="str">
        <f>Table1422[[#This Row],[Community]]</f>
        <v xml:space="preserve">Aleneva  </v>
      </c>
      <c r="B11" s="61" t="e">
        <v>#DIV/0!</v>
      </c>
      <c r="C11" s="61" t="e">
        <v>#DIV/0!</v>
      </c>
      <c r="D11" s="61" t="e">
        <f>IF(Table6[[#This Row],[2020]]=Table6[[#This Row],[2019]], "Yes", "No")</f>
        <v>#DIV/0!</v>
      </c>
      <c r="E11" s="61">
        <f>Table25[[#This Row],[Monthly Fees]]</f>
        <v>0</v>
      </c>
      <c r="F11" s="61">
        <f>Table2[[#This Row],[Monthly Fees]]</f>
        <v>0</v>
      </c>
    </row>
    <row r="12" spans="1:6" hidden="1" x14ac:dyDescent="0.25">
      <c r="A12" s="142" t="str">
        <f>Table1422[[#This Row],[Community]]</f>
        <v xml:space="preserve">Allakaket </v>
      </c>
      <c r="B12" s="61" t="s">
        <v>544</v>
      </c>
      <c r="C12" s="61" t="s">
        <v>544</v>
      </c>
      <c r="D12" s="61" t="str">
        <f>IF(Table6[[#This Row],[2020]]=Table6[[#This Row],[2019]], "Yes", "No")</f>
        <v>Yes</v>
      </c>
      <c r="E12" s="61">
        <f>Table25[[#This Row],[Monthly Fees]]</f>
        <v>0</v>
      </c>
      <c r="F12" s="61">
        <f>Table2[[#This Row],[Monthly Fees]]</f>
        <v>0</v>
      </c>
    </row>
    <row r="13" spans="1:6" hidden="1" x14ac:dyDescent="0.25">
      <c r="A13" s="142" t="str">
        <f>Table1422[[#This Row],[Community]]</f>
        <v xml:space="preserve">Ambler </v>
      </c>
      <c r="B13" s="61" t="s">
        <v>545</v>
      </c>
      <c r="C13" s="61" t="s">
        <v>545</v>
      </c>
      <c r="D13" s="61" t="str">
        <f>IF(Table6[[#This Row],[2020]]=Table6[[#This Row],[2019]], "Yes", "No")</f>
        <v>Yes</v>
      </c>
      <c r="E13" s="61">
        <f>Table25[[#This Row],[Monthly Fees]]</f>
        <v>71.400000000000006</v>
      </c>
      <c r="F13" s="61">
        <f>Table2[[#This Row],[Monthly Fees]]</f>
        <v>42.4</v>
      </c>
    </row>
    <row r="14" spans="1:6" hidden="1" x14ac:dyDescent="0.25">
      <c r="A14" s="142" t="str">
        <f>Table1422[[#This Row],[Community]]</f>
        <v xml:space="preserve">Anaktuvuk Pass </v>
      </c>
      <c r="B14" s="61" t="s">
        <v>544</v>
      </c>
      <c r="C14" s="61" t="s">
        <v>544</v>
      </c>
      <c r="D14" s="61" t="str">
        <f>IF(Table6[[#This Row],[2020]]=Table6[[#This Row],[2019]], "Yes", "No")</f>
        <v>Yes</v>
      </c>
      <c r="E14" s="61">
        <f>Table25[[#This Row],[Monthly Fees]]</f>
        <v>0</v>
      </c>
      <c r="F14" s="61">
        <f>Table2[[#This Row],[Monthly Fees]]</f>
        <v>40</v>
      </c>
    </row>
    <row r="15" spans="1:6" hidden="1" x14ac:dyDescent="0.25">
      <c r="A15" s="142" t="str">
        <f>Table1422[[#This Row],[Community]]</f>
        <v xml:space="preserve">Anchor Point  </v>
      </c>
      <c r="B15" s="61" t="s">
        <v>543</v>
      </c>
      <c r="C15" s="61" t="s">
        <v>543</v>
      </c>
      <c r="D15" s="61" t="str">
        <f>IF(Table6[[#This Row],[2020]]=Table6[[#This Row],[2019]], "Yes", "No")</f>
        <v>Yes</v>
      </c>
      <c r="E15" s="61">
        <f>Table25[[#This Row],[Monthly Fees]]</f>
        <v>0</v>
      </c>
      <c r="F15" s="61">
        <f>Table2[[#This Row],[Monthly Fees]]</f>
        <v>60</v>
      </c>
    </row>
    <row r="16" spans="1:6" hidden="1" x14ac:dyDescent="0.25">
      <c r="A16" s="142" t="str">
        <f>Table1422[[#This Row],[Community]]</f>
        <v xml:space="preserve">Anchorage  </v>
      </c>
      <c r="B16" s="61" t="s">
        <v>543</v>
      </c>
      <c r="C16" s="61" t="s">
        <v>543</v>
      </c>
      <c r="D16" s="61" t="str">
        <f>IF(Table6[[#This Row],[2020]]=Table6[[#This Row],[2019]], "Yes", "No")</f>
        <v>Yes</v>
      </c>
      <c r="E16" s="61">
        <f>Table25[[#This Row],[Monthly Fees]]</f>
        <v>0</v>
      </c>
      <c r="F16" s="61">
        <f>Table2[[#This Row],[Monthly Fees]]</f>
        <v>0</v>
      </c>
    </row>
    <row r="17" spans="1:6" hidden="1" x14ac:dyDescent="0.25">
      <c r="A17" s="142" t="str">
        <f>Table1422[[#This Row],[Community]]</f>
        <v xml:space="preserve">Anderson </v>
      </c>
      <c r="B17" s="61" t="s">
        <v>543</v>
      </c>
      <c r="C17" s="61" t="s">
        <v>543</v>
      </c>
      <c r="D17" s="61" t="str">
        <f>IF(Table6[[#This Row],[2020]]=Table6[[#This Row],[2019]], "Yes", "No")</f>
        <v>Yes</v>
      </c>
      <c r="E17" s="61">
        <f>Table25[[#This Row],[Monthly Fees]]</f>
        <v>42.4</v>
      </c>
      <c r="F17" s="61">
        <f>Table2[[#This Row],[Monthly Fees]]</f>
        <v>0</v>
      </c>
    </row>
    <row r="18" spans="1:6" hidden="1" x14ac:dyDescent="0.25">
      <c r="A18" s="142" t="str">
        <f>Table1422[[#This Row],[Community]]</f>
        <v xml:space="preserve">Angoon </v>
      </c>
      <c r="B18" s="61" t="s">
        <v>544</v>
      </c>
      <c r="C18" s="61" t="s">
        <v>544</v>
      </c>
      <c r="D18" s="61" t="str">
        <f>IF(Table6[[#This Row],[2020]]=Table6[[#This Row],[2019]], "Yes", "No")</f>
        <v>Yes</v>
      </c>
      <c r="E18" s="61">
        <f>Table25[[#This Row],[Monthly Fees]]</f>
        <v>40</v>
      </c>
      <c r="F18" s="61">
        <f>Table2[[#This Row],[Monthly Fees]]</f>
        <v>100</v>
      </c>
    </row>
    <row r="19" spans="1:6" x14ac:dyDescent="0.25">
      <c r="A19" s="142" t="str">
        <f>Table1422[[#This Row],[Community]]</f>
        <v xml:space="preserve">Aniak </v>
      </c>
      <c r="B19" s="61" t="s">
        <v>546</v>
      </c>
      <c r="C19" s="61" t="s">
        <v>544</v>
      </c>
      <c r="D19" s="61" t="str">
        <f>IF(Table6[[#This Row],[2020]]=Table6[[#This Row],[2019]], "Yes", "No")</f>
        <v>No</v>
      </c>
      <c r="E19" s="61">
        <f>Table25[[#This Row],[Monthly Fees]]</f>
        <v>60</v>
      </c>
      <c r="F19" s="61">
        <f>Table2[[#This Row],[Monthly Fees]]</f>
        <v>0</v>
      </c>
    </row>
    <row r="20" spans="1:6" hidden="1" x14ac:dyDescent="0.25">
      <c r="A20" s="142" t="str">
        <f>Table1422[[#This Row],[Community]]</f>
        <v xml:space="preserve">Anvik </v>
      </c>
      <c r="B20" s="61" t="s">
        <v>544</v>
      </c>
      <c r="C20" s="61" t="s">
        <v>544</v>
      </c>
      <c r="D20" s="61" t="str">
        <f>IF(Table6[[#This Row],[2020]]=Table6[[#This Row],[2019]], "Yes", "No")</f>
        <v>Yes</v>
      </c>
      <c r="E20" s="61">
        <f>Table25[[#This Row],[Monthly Fees]]</f>
        <v>0</v>
      </c>
      <c r="F20" s="61">
        <f>Table2[[#This Row],[Monthly Fees]]</f>
        <v>0</v>
      </c>
    </row>
    <row r="21" spans="1:6" hidden="1" x14ac:dyDescent="0.25">
      <c r="A21" s="142" t="str">
        <f>Table1422[[#This Row],[Community]]</f>
        <v xml:space="preserve">Arctic Village  </v>
      </c>
      <c r="B21" s="61" t="s">
        <v>544</v>
      </c>
      <c r="C21" s="61" t="s">
        <v>544</v>
      </c>
      <c r="D21" s="61" t="str">
        <f>IF(Table6[[#This Row],[2020]]=Table6[[#This Row],[2019]], "Yes", "No")</f>
        <v>Yes</v>
      </c>
      <c r="E21" s="61">
        <f>Table25[[#This Row],[Monthly Fees]]</f>
        <v>0</v>
      </c>
      <c r="F21" s="61">
        <f>Table2[[#This Row],[Monthly Fees]]</f>
        <v>0</v>
      </c>
    </row>
    <row r="22" spans="1:6" x14ac:dyDescent="0.25">
      <c r="A22" s="142" t="str">
        <f>Table1422[[#This Row],[Community]]</f>
        <v xml:space="preserve">Atka </v>
      </c>
      <c r="B22" s="61" t="s">
        <v>544</v>
      </c>
      <c r="C22" s="61" t="s">
        <v>546</v>
      </c>
      <c r="D22" s="61" t="str">
        <f>IF(Table6[[#This Row],[2020]]=Table6[[#This Row],[2019]], "Yes", "No")</f>
        <v>No</v>
      </c>
      <c r="E22" s="61">
        <f>Table25[[#This Row],[Monthly Fees]]</f>
        <v>100</v>
      </c>
      <c r="F22" s="61">
        <f>Table2[[#This Row],[Monthly Fees]]</f>
        <v>0</v>
      </c>
    </row>
    <row r="23" spans="1:6" hidden="1" x14ac:dyDescent="0.25">
      <c r="A23" s="142" t="str">
        <f>Table1422[[#This Row],[Community]]</f>
        <v xml:space="preserve">Atmautluak  </v>
      </c>
      <c r="B23" s="61" t="s">
        <v>544</v>
      </c>
      <c r="C23" s="61" t="s">
        <v>544</v>
      </c>
      <c r="D23" s="61" t="str">
        <f>IF(Table6[[#This Row],[2020]]=Table6[[#This Row],[2019]], "Yes", "No")</f>
        <v>Yes</v>
      </c>
      <c r="E23" s="61">
        <f>Table25[[#This Row],[Monthly Fees]]</f>
        <v>0</v>
      </c>
      <c r="F23" s="61">
        <f>Table2[[#This Row],[Monthly Fees]]</f>
        <v>0</v>
      </c>
    </row>
    <row r="24" spans="1:6" hidden="1" x14ac:dyDescent="0.25">
      <c r="A24" s="142" t="str">
        <f>Table1422[[#This Row],[Community]]</f>
        <v xml:space="preserve">Atqasuk </v>
      </c>
      <c r="B24" s="61" t="s">
        <v>546</v>
      </c>
      <c r="C24" s="61" t="s">
        <v>546</v>
      </c>
      <c r="D24" s="61" t="str">
        <f>IF(Table6[[#This Row],[2020]]=Table6[[#This Row],[2019]], "Yes", "No")</f>
        <v>Yes</v>
      </c>
      <c r="E24" s="61">
        <f>Table25[[#This Row],[Monthly Fees]]</f>
        <v>0</v>
      </c>
      <c r="F24" s="61">
        <f>Table2[[#This Row],[Monthly Fees]]</f>
        <v>0</v>
      </c>
    </row>
    <row r="25" spans="1:6" hidden="1" x14ac:dyDescent="0.25">
      <c r="A25" s="142" t="str">
        <f>Table1422[[#This Row],[Community]]</f>
        <v xml:space="preserve">Attu Station  </v>
      </c>
      <c r="B25" s="61" t="e">
        <v>#DIV/0!</v>
      </c>
      <c r="C25" s="61" t="e">
        <v>#DIV/0!</v>
      </c>
      <c r="D25" s="61" t="e">
        <f>IF(Table6[[#This Row],[2020]]=Table6[[#This Row],[2019]], "Yes", "No")</f>
        <v>#DIV/0!</v>
      </c>
      <c r="E25" s="61">
        <f>Table25[[#This Row],[Monthly Fees]]</f>
        <v>0</v>
      </c>
      <c r="F25" s="61">
        <f>Table2[[#This Row],[Monthly Fees]]</f>
        <v>0</v>
      </c>
    </row>
    <row r="26" spans="1:6" hidden="1" x14ac:dyDescent="0.25">
      <c r="A26" s="142" t="str">
        <f>Table1422[[#This Row],[Community]]</f>
        <v xml:space="preserve">Badger  </v>
      </c>
      <c r="B26" s="61" t="s">
        <v>543</v>
      </c>
      <c r="C26" s="61" t="s">
        <v>543</v>
      </c>
      <c r="D26" s="61" t="str">
        <f>IF(Table6[[#This Row],[2020]]=Table6[[#This Row],[2019]], "Yes", "No")</f>
        <v>Yes</v>
      </c>
      <c r="E26" s="61">
        <f>Table25[[#This Row],[Monthly Fees]]</f>
        <v>0</v>
      </c>
      <c r="F26" s="61">
        <f>Table2[[#This Row],[Monthly Fees]]</f>
        <v>246.91</v>
      </c>
    </row>
    <row r="27" spans="1:6" hidden="1" x14ac:dyDescent="0.25">
      <c r="A27" s="142" t="str">
        <f>Table1422[[#This Row],[Community]]</f>
        <v xml:space="preserve">Bear Creek  </v>
      </c>
      <c r="B27" s="61" t="s">
        <v>543</v>
      </c>
      <c r="C27" s="61" t="s">
        <v>543</v>
      </c>
      <c r="D27" s="61" t="str">
        <f>IF(Table6[[#This Row],[2020]]=Table6[[#This Row],[2019]], "Yes", "No")</f>
        <v>Yes</v>
      </c>
      <c r="E27" s="61">
        <f>Table25[[#This Row],[Monthly Fees]]</f>
        <v>0</v>
      </c>
      <c r="F27" s="61">
        <f>Table2[[#This Row],[Monthly Fees]]</f>
        <v>0</v>
      </c>
    </row>
    <row r="28" spans="1:6" hidden="1" x14ac:dyDescent="0.25">
      <c r="A28" s="142" t="str">
        <f>Table1422[[#This Row],[Community]]</f>
        <v xml:space="preserve">Beaver  </v>
      </c>
      <c r="B28" s="61" t="s">
        <v>544</v>
      </c>
      <c r="C28" s="61" t="s">
        <v>544</v>
      </c>
      <c r="D28" s="61" t="str">
        <f>IF(Table6[[#This Row],[2020]]=Table6[[#This Row],[2019]], "Yes", "No")</f>
        <v>Yes</v>
      </c>
      <c r="E28" s="61">
        <f>Table25[[#This Row],[Monthly Fees]]</f>
        <v>0</v>
      </c>
      <c r="F28" s="61">
        <f>Table2[[#This Row],[Monthly Fees]]</f>
        <v>0</v>
      </c>
    </row>
    <row r="29" spans="1:6" hidden="1" x14ac:dyDescent="0.25">
      <c r="A29" s="142" t="str">
        <f>Table1422[[#This Row],[Community]]</f>
        <v xml:space="preserve">Beluga  </v>
      </c>
      <c r="B29" s="61" t="s">
        <v>544</v>
      </c>
      <c r="C29" s="61" t="s">
        <v>544</v>
      </c>
      <c r="D29" s="61" t="str">
        <f>IF(Table6[[#This Row],[2020]]=Table6[[#This Row],[2019]], "Yes", "No")</f>
        <v>Yes</v>
      </c>
      <c r="E29" s="61">
        <f>Table25[[#This Row],[Monthly Fees]]</f>
        <v>0</v>
      </c>
      <c r="F29" s="61">
        <f>Table2[[#This Row],[Monthly Fees]]</f>
        <v>0</v>
      </c>
    </row>
    <row r="30" spans="1:6" x14ac:dyDescent="0.25">
      <c r="A30" s="142" t="str">
        <f>Table1422[[#This Row],[Community]]</f>
        <v xml:space="preserve">Bethel </v>
      </c>
      <c r="B30" s="61" t="s">
        <v>544</v>
      </c>
      <c r="C30" s="61" t="s">
        <v>545</v>
      </c>
      <c r="D30" s="61" t="str">
        <f>IF(Table6[[#This Row],[2020]]=Table6[[#This Row],[2019]], "Yes", "No")</f>
        <v>No</v>
      </c>
      <c r="E30" s="61">
        <f>Table25[[#This Row],[Monthly Fees]]</f>
        <v>246.91</v>
      </c>
      <c r="F30" s="61">
        <f>Table2[[#This Row],[Monthly Fees]]</f>
        <v>0</v>
      </c>
    </row>
    <row r="31" spans="1:6" hidden="1" x14ac:dyDescent="0.25">
      <c r="A31" s="142" t="str">
        <f>Table1422[[#This Row],[Community]]</f>
        <v xml:space="preserve">Bettles </v>
      </c>
      <c r="B31" s="61" t="s">
        <v>543</v>
      </c>
      <c r="C31" s="61" t="s">
        <v>543</v>
      </c>
      <c r="D31" s="61" t="str">
        <f>IF(Table6[[#This Row],[2020]]=Table6[[#This Row],[2019]], "Yes", "No")</f>
        <v>Yes</v>
      </c>
      <c r="E31" s="61">
        <f>Table25[[#This Row],[Monthly Fees]]</f>
        <v>0</v>
      </c>
      <c r="F31" s="61">
        <f>Table2[[#This Row],[Monthly Fees]]</f>
        <v>100</v>
      </c>
    </row>
    <row r="32" spans="1:6" hidden="1" x14ac:dyDescent="0.25">
      <c r="A32" s="142" t="str">
        <f>Table1422[[#This Row],[Community]]</f>
        <v xml:space="preserve">Big Delta  </v>
      </c>
      <c r="B32" s="61" t="s">
        <v>543</v>
      </c>
      <c r="C32" s="61" t="s">
        <v>543</v>
      </c>
      <c r="D32" s="61" t="str">
        <f>IF(Table6[[#This Row],[2020]]=Table6[[#This Row],[2019]], "Yes", "No")</f>
        <v>Yes</v>
      </c>
      <c r="E32" s="61">
        <f>Table25[[#This Row],[Monthly Fees]]</f>
        <v>0</v>
      </c>
      <c r="F32" s="61">
        <f>Table2[[#This Row],[Monthly Fees]]</f>
        <v>59.5</v>
      </c>
    </row>
    <row r="33" spans="1:6" hidden="1" x14ac:dyDescent="0.25">
      <c r="A33" s="142" t="str">
        <f>Table1422[[#This Row],[Community]]</f>
        <v xml:space="preserve">Big Lake  </v>
      </c>
      <c r="B33" s="61" t="s">
        <v>546</v>
      </c>
      <c r="C33" s="61" t="s">
        <v>546</v>
      </c>
      <c r="D33" s="61" t="str">
        <f>IF(Table6[[#This Row],[2020]]=Table6[[#This Row],[2019]], "Yes", "No")</f>
        <v>Yes</v>
      </c>
      <c r="E33" s="61">
        <f>Table25[[#This Row],[Monthly Fees]]</f>
        <v>0</v>
      </c>
      <c r="F33" s="61">
        <f>Table2[[#This Row],[Monthly Fees]]</f>
        <v>0</v>
      </c>
    </row>
    <row r="34" spans="1:6" hidden="1" x14ac:dyDescent="0.25">
      <c r="A34" s="142" t="str">
        <f>Table1422[[#This Row],[Community]]</f>
        <v xml:space="preserve">Birch Creek  </v>
      </c>
      <c r="B34" s="61" t="e">
        <v>#DIV/0!</v>
      </c>
      <c r="C34" s="61" t="e">
        <v>#DIV/0!</v>
      </c>
      <c r="D34" s="61" t="e">
        <f>IF(Table6[[#This Row],[2020]]=Table6[[#This Row],[2019]], "Yes", "No")</f>
        <v>#DIV/0!</v>
      </c>
      <c r="E34" s="61">
        <f>Table25[[#This Row],[Monthly Fees]]</f>
        <v>0</v>
      </c>
      <c r="F34" s="61">
        <f>Table2[[#This Row],[Monthly Fees]]</f>
        <v>0</v>
      </c>
    </row>
    <row r="35" spans="1:6" hidden="1" x14ac:dyDescent="0.25">
      <c r="A35" s="142" t="str">
        <f>Table1422[[#This Row],[Community]]</f>
        <v xml:space="preserve">Brevig Mission </v>
      </c>
      <c r="B35" s="61" t="s">
        <v>545</v>
      </c>
      <c r="C35" s="61" t="s">
        <v>545</v>
      </c>
      <c r="D35" s="61" t="str">
        <f>IF(Table6[[#This Row],[2020]]=Table6[[#This Row],[2019]], "Yes", "No")</f>
        <v>Yes</v>
      </c>
      <c r="E35" s="61">
        <f>Table25[[#This Row],[Monthly Fees]]</f>
        <v>100</v>
      </c>
      <c r="F35" s="61">
        <f>Table2[[#This Row],[Monthly Fees]]</f>
        <v>0</v>
      </c>
    </row>
    <row r="36" spans="1:6" hidden="1" x14ac:dyDescent="0.25">
      <c r="A36" s="142" t="str">
        <f>Table1422[[#This Row],[Community]]</f>
        <v xml:space="preserve">Buckland </v>
      </c>
      <c r="B36" s="61" t="s">
        <v>545</v>
      </c>
      <c r="C36" s="61" t="s">
        <v>545</v>
      </c>
      <c r="D36" s="61" t="str">
        <f>IF(Table6[[#This Row],[2020]]=Table6[[#This Row],[2019]], "Yes", "No")</f>
        <v>Yes</v>
      </c>
      <c r="E36" s="61">
        <f>Table25[[#This Row],[Monthly Fees]]</f>
        <v>59.5</v>
      </c>
      <c r="F36" s="61">
        <f>Table2[[#This Row],[Monthly Fees]]</f>
        <v>0</v>
      </c>
    </row>
    <row r="37" spans="1:6" hidden="1" x14ac:dyDescent="0.25">
      <c r="A37" s="142" t="str">
        <f>Table1422[[#This Row],[Community]]</f>
        <v xml:space="preserve">Buffalo Soapstone  </v>
      </c>
      <c r="B37" s="61" t="s">
        <v>546</v>
      </c>
      <c r="C37" s="61" t="s">
        <v>546</v>
      </c>
      <c r="D37" s="61" t="str">
        <f>IF(Table6[[#This Row],[2020]]=Table6[[#This Row],[2019]], "Yes", "No")</f>
        <v>Yes</v>
      </c>
      <c r="E37" s="61">
        <f>Table25[[#This Row],[Monthly Fees]]</f>
        <v>0</v>
      </c>
      <c r="F37" s="61">
        <f>Table2[[#This Row],[Monthly Fees]]</f>
        <v>0</v>
      </c>
    </row>
    <row r="38" spans="1:6" hidden="1" x14ac:dyDescent="0.25">
      <c r="A38" s="142" t="str">
        <f>Table1422[[#This Row],[Community]]</f>
        <v xml:space="preserve">Butte  </v>
      </c>
      <c r="B38" s="61" t="s">
        <v>543</v>
      </c>
      <c r="C38" s="61" t="s">
        <v>543</v>
      </c>
      <c r="D38" s="61" t="str">
        <f>IF(Table6[[#This Row],[2020]]=Table6[[#This Row],[2019]], "Yes", "No")</f>
        <v>Yes</v>
      </c>
      <c r="E38" s="61">
        <f>Table25[[#This Row],[Monthly Fees]]</f>
        <v>0</v>
      </c>
      <c r="F38" s="61">
        <f>Table2[[#This Row],[Monthly Fees]]</f>
        <v>0</v>
      </c>
    </row>
    <row r="39" spans="1:6" hidden="1" x14ac:dyDescent="0.25">
      <c r="A39" s="142" t="str">
        <f>Table1422[[#This Row],[Community]]</f>
        <v xml:space="preserve">Cantwell  </v>
      </c>
      <c r="B39" s="61" t="s">
        <v>543</v>
      </c>
      <c r="C39" s="61" t="s">
        <v>543</v>
      </c>
      <c r="D39" s="61" t="str">
        <f>IF(Table6[[#This Row],[2020]]=Table6[[#This Row],[2019]], "Yes", "No")</f>
        <v>Yes</v>
      </c>
      <c r="E39" s="61">
        <f>Table25[[#This Row],[Monthly Fees]]</f>
        <v>0</v>
      </c>
      <c r="F39" s="61">
        <f>Table2[[#This Row],[Monthly Fees]]</f>
        <v>0</v>
      </c>
    </row>
    <row r="40" spans="1:6" hidden="1" x14ac:dyDescent="0.25">
      <c r="A40" s="142" t="str">
        <f>Table1422[[#This Row],[Community]]</f>
        <v xml:space="preserve">Central  </v>
      </c>
      <c r="B40" s="61" t="s">
        <v>546</v>
      </c>
      <c r="C40" s="61" t="s">
        <v>546</v>
      </c>
      <c r="D40" s="61" t="str">
        <f>IF(Table6[[#This Row],[2020]]=Table6[[#This Row],[2019]], "Yes", "No")</f>
        <v>Yes</v>
      </c>
      <c r="E40" s="61">
        <f>Table25[[#This Row],[Monthly Fees]]</f>
        <v>0</v>
      </c>
      <c r="F40" s="61">
        <f>Table2[[#This Row],[Monthly Fees]]</f>
        <v>0</v>
      </c>
    </row>
    <row r="41" spans="1:6" hidden="1" x14ac:dyDescent="0.25">
      <c r="A41" s="142" t="str">
        <f>Table1422[[#This Row],[Community]]</f>
        <v xml:space="preserve">Chalkyitsik  </v>
      </c>
      <c r="B41" s="61" t="s">
        <v>544</v>
      </c>
      <c r="C41" s="61" t="s">
        <v>544</v>
      </c>
      <c r="D41" s="61" t="str">
        <f>IF(Table6[[#This Row],[2020]]=Table6[[#This Row],[2019]], "Yes", "No")</f>
        <v>Yes</v>
      </c>
      <c r="E41" s="61">
        <f>Table25[[#This Row],[Monthly Fees]]</f>
        <v>0</v>
      </c>
      <c r="F41" s="61">
        <f>Table2[[#This Row],[Monthly Fees]]</f>
        <v>90</v>
      </c>
    </row>
    <row r="42" spans="1:6" hidden="1" x14ac:dyDescent="0.25">
      <c r="A42" s="142" t="str">
        <f>Table1422[[#This Row],[Community]]</f>
        <v xml:space="preserve">Chase  </v>
      </c>
      <c r="B42" s="61" t="s">
        <v>546</v>
      </c>
      <c r="C42" s="61" t="s">
        <v>546</v>
      </c>
      <c r="D42" s="61" t="str">
        <f>IF(Table6[[#This Row],[2020]]=Table6[[#This Row],[2019]], "Yes", "No")</f>
        <v>Yes</v>
      </c>
      <c r="E42" s="61">
        <f>Table25[[#This Row],[Monthly Fees]]</f>
        <v>0</v>
      </c>
      <c r="F42" s="61">
        <f>Table2[[#This Row],[Monthly Fees]]</f>
        <v>85</v>
      </c>
    </row>
    <row r="43" spans="1:6" hidden="1" x14ac:dyDescent="0.25">
      <c r="A43" s="142" t="str">
        <f>Table1422[[#This Row],[Community]]</f>
        <v xml:space="preserve">Chefornak </v>
      </c>
      <c r="B43" s="61" t="s">
        <v>544</v>
      </c>
      <c r="C43" s="61" t="s">
        <v>544</v>
      </c>
      <c r="D43" s="61" t="str">
        <f>IF(Table6[[#This Row],[2020]]=Table6[[#This Row],[2019]], "Yes", "No")</f>
        <v>Yes</v>
      </c>
      <c r="E43" s="61">
        <f>Table25[[#This Row],[Monthly Fees]]</f>
        <v>0</v>
      </c>
      <c r="F43" s="61">
        <f>Table2[[#This Row],[Monthly Fees]]</f>
        <v>0</v>
      </c>
    </row>
    <row r="44" spans="1:6" hidden="1" x14ac:dyDescent="0.25">
      <c r="A44" s="142" t="str">
        <f>Table1422[[#This Row],[Community]]</f>
        <v xml:space="preserve">Chena Ridge  </v>
      </c>
      <c r="B44" s="61" t="s">
        <v>546</v>
      </c>
      <c r="C44" s="61" t="s">
        <v>546</v>
      </c>
      <c r="D44" s="61" t="str">
        <f>IF(Table6[[#This Row],[2020]]=Table6[[#This Row],[2019]], "Yes", "No")</f>
        <v>Yes</v>
      </c>
      <c r="E44" s="61">
        <f>Table25[[#This Row],[Monthly Fees]]</f>
        <v>0</v>
      </c>
      <c r="F44" s="61">
        <f>Table2[[#This Row],[Monthly Fees]]</f>
        <v>0</v>
      </c>
    </row>
    <row r="45" spans="1:6" hidden="1" x14ac:dyDescent="0.25">
      <c r="A45" s="142" t="str">
        <f>Table1422[[#This Row],[Community]]</f>
        <v xml:space="preserve">Chenega  </v>
      </c>
      <c r="B45" s="61" t="s">
        <v>546</v>
      </c>
      <c r="C45" s="61" t="s">
        <v>546</v>
      </c>
      <c r="D45" s="61" t="str">
        <f>IF(Table6[[#This Row],[2020]]=Table6[[#This Row],[2019]], "Yes", "No")</f>
        <v>Yes</v>
      </c>
      <c r="E45" s="61">
        <f>Table25[[#This Row],[Monthly Fees]]</f>
        <v>90</v>
      </c>
      <c r="F45" s="61">
        <f>Table2[[#This Row],[Monthly Fees]]</f>
        <v>75</v>
      </c>
    </row>
    <row r="46" spans="1:6" hidden="1" x14ac:dyDescent="0.25">
      <c r="A46" s="142" t="str">
        <f>Table1422[[#This Row],[Community]]</f>
        <v xml:space="preserve">Chevak </v>
      </c>
      <c r="B46" s="61" t="s">
        <v>545</v>
      </c>
      <c r="C46" s="61" t="s">
        <v>545</v>
      </c>
      <c r="D46" s="61" t="str">
        <f>IF(Table6[[#This Row],[2020]]=Table6[[#This Row],[2019]], "Yes", "No")</f>
        <v>Yes</v>
      </c>
      <c r="E46" s="61">
        <f>Table25[[#This Row],[Monthly Fees]]</f>
        <v>85</v>
      </c>
      <c r="F46" s="61">
        <f>Table2[[#This Row],[Monthly Fees]]</f>
        <v>97.75</v>
      </c>
    </row>
    <row r="47" spans="1:6" hidden="1" x14ac:dyDescent="0.25">
      <c r="A47" s="142" t="str">
        <f>Table1422[[#This Row],[Community]]</f>
        <v xml:space="preserve">Chickaloon  </v>
      </c>
      <c r="B47" s="61" t="s">
        <v>546</v>
      </c>
      <c r="C47" s="61" t="s">
        <v>546</v>
      </c>
      <c r="D47" s="61" t="str">
        <f>IF(Table6[[#This Row],[2020]]=Table6[[#This Row],[2019]], "Yes", "No")</f>
        <v>Yes</v>
      </c>
      <c r="E47" s="61">
        <f>Table25[[#This Row],[Monthly Fees]]</f>
        <v>0</v>
      </c>
      <c r="F47" s="61">
        <f>Table2[[#This Row],[Monthly Fees]]</f>
        <v>85</v>
      </c>
    </row>
    <row r="48" spans="1:6" hidden="1" x14ac:dyDescent="0.25">
      <c r="A48" s="142" t="str">
        <f>Table1422[[#This Row],[Community]]</f>
        <v xml:space="preserve">Chicken  </v>
      </c>
      <c r="B48" s="61" t="s">
        <v>543</v>
      </c>
      <c r="C48" s="61" t="s">
        <v>543</v>
      </c>
      <c r="D48" s="61" t="str">
        <f>IF(Table6[[#This Row],[2020]]=Table6[[#This Row],[2019]], "Yes", "No")</f>
        <v>Yes</v>
      </c>
      <c r="E48" s="61">
        <f>Table25[[#This Row],[Monthly Fees]]</f>
        <v>0</v>
      </c>
      <c r="F48" s="61">
        <f>Table2[[#This Row],[Monthly Fees]]</f>
        <v>0</v>
      </c>
    </row>
    <row r="49" spans="1:6" hidden="1" x14ac:dyDescent="0.25">
      <c r="A49" s="142" t="str">
        <f>Table1422[[#This Row],[Community]]</f>
        <v xml:space="preserve">Chignik </v>
      </c>
      <c r="B49" s="61" t="s">
        <v>543</v>
      </c>
      <c r="C49" s="61" t="s">
        <v>543</v>
      </c>
      <c r="D49" s="61" t="str">
        <f>IF(Table6[[#This Row],[2020]]=Table6[[#This Row],[2019]], "Yes", "No")</f>
        <v>Yes</v>
      </c>
      <c r="E49" s="61">
        <f>Table25[[#This Row],[Monthly Fees]]</f>
        <v>75</v>
      </c>
      <c r="F49" s="61">
        <f>Table2[[#This Row],[Monthly Fees]]</f>
        <v>0</v>
      </c>
    </row>
    <row r="50" spans="1:6" hidden="1" x14ac:dyDescent="0.25">
      <c r="A50" s="142" t="str">
        <f>Table1422[[#This Row],[Community]]</f>
        <v xml:space="preserve">Chignik Lagoon  </v>
      </c>
      <c r="B50" s="61" t="s">
        <v>544</v>
      </c>
      <c r="C50" s="61" t="s">
        <v>544</v>
      </c>
      <c r="D50" s="61" t="str">
        <f>IF(Table6[[#This Row],[2020]]=Table6[[#This Row],[2019]], "Yes", "No")</f>
        <v>Yes</v>
      </c>
      <c r="E50" s="61">
        <f>Table25[[#This Row],[Monthly Fees]]</f>
        <v>97.75</v>
      </c>
      <c r="F50" s="61">
        <f>Table2[[#This Row],[Monthly Fees]]</f>
        <v>0</v>
      </c>
    </row>
    <row r="51" spans="1:6" hidden="1" x14ac:dyDescent="0.25">
      <c r="A51" s="142" t="str">
        <f>Table1422[[#This Row],[Community]]</f>
        <v xml:space="preserve">Chignik Lake  </v>
      </c>
      <c r="B51" s="61" t="s">
        <v>544</v>
      </c>
      <c r="C51" s="61" t="s">
        <v>544</v>
      </c>
      <c r="D51" s="61" t="str">
        <f>IF(Table6[[#This Row],[2020]]=Table6[[#This Row],[2019]], "Yes", "No")</f>
        <v>Yes</v>
      </c>
      <c r="E51" s="61">
        <f>Table25[[#This Row],[Monthly Fees]]</f>
        <v>85</v>
      </c>
      <c r="F51" s="61">
        <f>Table2[[#This Row],[Monthly Fees]]</f>
        <v>0</v>
      </c>
    </row>
    <row r="52" spans="1:6" hidden="1" x14ac:dyDescent="0.25">
      <c r="A52" s="142" t="str">
        <f>Table1422[[#This Row],[Community]]</f>
        <v xml:space="preserve">Chiniak  </v>
      </c>
      <c r="B52" s="61" t="s">
        <v>546</v>
      </c>
      <c r="C52" s="61" t="s">
        <v>546</v>
      </c>
      <c r="D52" s="61" t="str">
        <f>IF(Table6[[#This Row],[2020]]=Table6[[#This Row],[2019]], "Yes", "No")</f>
        <v>Yes</v>
      </c>
      <c r="E52" s="61">
        <f>Table25[[#This Row],[Monthly Fees]]</f>
        <v>0</v>
      </c>
      <c r="F52" s="61">
        <f>Table2[[#This Row],[Monthly Fees]]</f>
        <v>130</v>
      </c>
    </row>
    <row r="53" spans="1:6" hidden="1" x14ac:dyDescent="0.25">
      <c r="A53" s="142" t="str">
        <f>Table1422[[#This Row],[Community]]</f>
        <v xml:space="preserve">Chisana  </v>
      </c>
      <c r="B53" s="61" t="e">
        <v>#DIV/0!</v>
      </c>
      <c r="C53" s="61" t="e">
        <v>#DIV/0!</v>
      </c>
      <c r="D53" s="61" t="e">
        <f>IF(Table6[[#This Row],[2020]]=Table6[[#This Row],[2019]], "Yes", "No")</f>
        <v>#DIV/0!</v>
      </c>
      <c r="E53" s="61">
        <f>Table25[[#This Row],[Monthly Fees]]</f>
        <v>0</v>
      </c>
      <c r="F53" s="61">
        <f>Table2[[#This Row],[Monthly Fees]]</f>
        <v>0</v>
      </c>
    </row>
    <row r="54" spans="1:6" hidden="1" x14ac:dyDescent="0.25">
      <c r="A54" s="142" t="str">
        <f>Table1422[[#This Row],[Community]]</f>
        <v xml:space="preserve">Chistochina  </v>
      </c>
      <c r="B54" s="61" t="s">
        <v>546</v>
      </c>
      <c r="C54" s="61" t="s">
        <v>546</v>
      </c>
      <c r="D54" s="61" t="str">
        <f>IF(Table6[[#This Row],[2020]]=Table6[[#This Row],[2019]], "Yes", "No")</f>
        <v>Yes</v>
      </c>
      <c r="E54" s="61">
        <f>Table25[[#This Row],[Monthly Fees]]</f>
        <v>0</v>
      </c>
      <c r="F54" s="61">
        <f>Table2[[#This Row],[Monthly Fees]]</f>
        <v>0</v>
      </c>
    </row>
    <row r="55" spans="1:6" hidden="1" x14ac:dyDescent="0.25">
      <c r="A55" s="142" t="str">
        <f>Table1422[[#This Row],[Community]]</f>
        <v xml:space="preserve">Chitina  </v>
      </c>
      <c r="B55" s="61" t="s">
        <v>546</v>
      </c>
      <c r="C55" s="61" t="s">
        <v>546</v>
      </c>
      <c r="D55" s="61" t="str">
        <f>IF(Table6[[#This Row],[2020]]=Table6[[#This Row],[2019]], "Yes", "No")</f>
        <v>Yes</v>
      </c>
      <c r="E55" s="61">
        <f>Table25[[#This Row],[Monthly Fees]]</f>
        <v>0</v>
      </c>
      <c r="F55" s="61">
        <f>Table2[[#This Row],[Monthly Fees]]</f>
        <v>0</v>
      </c>
    </row>
    <row r="56" spans="1:6" hidden="1" x14ac:dyDescent="0.25">
      <c r="A56" s="142" t="str">
        <f>Table1422[[#This Row],[Community]]</f>
        <v xml:space="preserve">Chuathbaluk </v>
      </c>
      <c r="B56" s="61" t="s">
        <v>545</v>
      </c>
      <c r="C56" s="61" t="s">
        <v>545</v>
      </c>
      <c r="D56" s="61" t="str">
        <f>IF(Table6[[#This Row],[2020]]=Table6[[#This Row],[2019]], "Yes", "No")</f>
        <v>Yes</v>
      </c>
      <c r="E56" s="61">
        <f>Table25[[#This Row],[Monthly Fees]]</f>
        <v>130</v>
      </c>
      <c r="F56" s="61">
        <f>Table2[[#This Row],[Monthly Fees]]</f>
        <v>80</v>
      </c>
    </row>
    <row r="57" spans="1:6" hidden="1" x14ac:dyDescent="0.25">
      <c r="A57" s="142" t="str">
        <f>Table1422[[#This Row],[Community]]</f>
        <v xml:space="preserve">Circle  </v>
      </c>
      <c r="B57" s="61" t="s">
        <v>544</v>
      </c>
      <c r="C57" s="61" t="s">
        <v>544</v>
      </c>
      <c r="D57" s="61" t="str">
        <f>IF(Table6[[#This Row],[2020]]=Table6[[#This Row],[2019]], "Yes", "No")</f>
        <v>Yes</v>
      </c>
      <c r="E57" s="61">
        <f>Table25[[#This Row],[Monthly Fees]]</f>
        <v>0</v>
      </c>
      <c r="F57" s="61">
        <f>Table2[[#This Row],[Monthly Fees]]</f>
        <v>0</v>
      </c>
    </row>
    <row r="58" spans="1:6" hidden="1" x14ac:dyDescent="0.25">
      <c r="A58" s="142" t="str">
        <f>Table1422[[#This Row],[Community]]</f>
        <v xml:space="preserve">Clam Gulch  </v>
      </c>
      <c r="B58" s="61" t="s">
        <v>546</v>
      </c>
      <c r="C58" s="61" t="s">
        <v>546</v>
      </c>
      <c r="D58" s="61" t="str">
        <f>IF(Table6[[#This Row],[2020]]=Table6[[#This Row],[2019]], "Yes", "No")</f>
        <v>Yes</v>
      </c>
      <c r="E58" s="61">
        <f>Table25[[#This Row],[Monthly Fees]]</f>
        <v>0</v>
      </c>
      <c r="F58" s="61">
        <f>Table2[[#This Row],[Monthly Fees]]</f>
        <v>0</v>
      </c>
    </row>
    <row r="59" spans="1:6" hidden="1" x14ac:dyDescent="0.25">
      <c r="A59" s="142" t="str">
        <f>Table1422[[#This Row],[Community]]</f>
        <v xml:space="preserve">Clark's Point </v>
      </c>
      <c r="B59" s="61" t="s">
        <v>544</v>
      </c>
      <c r="C59" s="61" t="s">
        <v>544</v>
      </c>
      <c r="D59" s="61" t="str">
        <f>IF(Table6[[#This Row],[2020]]=Table6[[#This Row],[2019]], "Yes", "No")</f>
        <v>Yes</v>
      </c>
      <c r="E59" s="61">
        <f>Table25[[#This Row],[Monthly Fees]]</f>
        <v>0</v>
      </c>
      <c r="F59" s="61">
        <f>Table2[[#This Row],[Monthly Fees]]</f>
        <v>0</v>
      </c>
    </row>
    <row r="60" spans="1:6" hidden="1" x14ac:dyDescent="0.25">
      <c r="A60" s="142" t="str">
        <f>Table1422[[#This Row],[Community]]</f>
        <v xml:space="preserve">Coffman Cove </v>
      </c>
      <c r="B60" s="61" t="s">
        <v>544</v>
      </c>
      <c r="C60" s="61" t="s">
        <v>544</v>
      </c>
      <c r="D60" s="61" t="str">
        <f>IF(Table6[[#This Row],[2020]]=Table6[[#This Row],[2019]], "Yes", "No")</f>
        <v>Yes</v>
      </c>
      <c r="E60" s="61">
        <f>Table25[[#This Row],[Monthly Fees]]</f>
        <v>80</v>
      </c>
      <c r="F60" s="61">
        <f>Table2[[#This Row],[Monthly Fees]]</f>
        <v>0</v>
      </c>
    </row>
    <row r="61" spans="1:6" hidden="1" x14ac:dyDescent="0.25">
      <c r="A61" s="142" t="str">
        <f>Table1422[[#This Row],[Community]]</f>
        <v xml:space="preserve">Cohoe  </v>
      </c>
      <c r="B61" s="61" t="s">
        <v>543</v>
      </c>
      <c r="C61" s="61" t="s">
        <v>543</v>
      </c>
      <c r="D61" s="61" t="str">
        <f>IF(Table6[[#This Row],[2020]]=Table6[[#This Row],[2019]], "Yes", "No")</f>
        <v>Yes</v>
      </c>
      <c r="E61" s="61">
        <f>Table25[[#This Row],[Monthly Fees]]</f>
        <v>0</v>
      </c>
      <c r="F61" s="61">
        <f>Table2[[#This Row],[Monthly Fees]]</f>
        <v>0</v>
      </c>
    </row>
    <row r="62" spans="1:6" hidden="1" x14ac:dyDescent="0.25">
      <c r="A62" s="142" t="str">
        <f>Table1422[[#This Row],[Community]]</f>
        <v xml:space="preserve">Cold Bay </v>
      </c>
      <c r="B62" s="61" t="s">
        <v>543</v>
      </c>
      <c r="C62" s="61" t="s">
        <v>543</v>
      </c>
      <c r="D62" s="61" t="str">
        <f>IF(Table6[[#This Row],[2020]]=Table6[[#This Row],[2019]], "Yes", "No")</f>
        <v>Yes</v>
      </c>
      <c r="E62" s="61">
        <f>Table25[[#This Row],[Monthly Fees]]</f>
        <v>0</v>
      </c>
      <c r="F62" s="61">
        <f>Table2[[#This Row],[Monthly Fees]]</f>
        <v>0</v>
      </c>
    </row>
    <row r="63" spans="1:6" hidden="1" x14ac:dyDescent="0.25">
      <c r="A63" s="142" t="str">
        <f>Table1422[[#This Row],[Community]]</f>
        <v xml:space="preserve">Coldfoot  </v>
      </c>
      <c r="B63" s="61" t="s">
        <v>543</v>
      </c>
      <c r="C63" s="61" t="s">
        <v>543</v>
      </c>
      <c r="D63" s="61" t="str">
        <f>IF(Table6[[#This Row],[2020]]=Table6[[#This Row],[2019]], "Yes", "No")</f>
        <v>Yes</v>
      </c>
      <c r="E63" s="61">
        <f>Table25[[#This Row],[Monthly Fees]]</f>
        <v>0</v>
      </c>
      <c r="F63" s="61">
        <f>Table2[[#This Row],[Monthly Fees]]</f>
        <v>79.510000000000005</v>
      </c>
    </row>
    <row r="64" spans="1:6" hidden="1" x14ac:dyDescent="0.25">
      <c r="A64" s="142" t="str">
        <f>Table1422[[#This Row],[Community]]</f>
        <v xml:space="preserve">College  </v>
      </c>
      <c r="B64" s="61" t="s">
        <v>543</v>
      </c>
      <c r="C64" s="61" t="s">
        <v>543</v>
      </c>
      <c r="D64" s="61" t="str">
        <f>IF(Table6[[#This Row],[2020]]=Table6[[#This Row],[2019]], "Yes", "No")</f>
        <v>Yes</v>
      </c>
      <c r="E64" s="61">
        <f>Table25[[#This Row],[Monthly Fees]]</f>
        <v>0</v>
      </c>
      <c r="F64" s="61">
        <f>Table2[[#This Row],[Monthly Fees]]</f>
        <v>0</v>
      </c>
    </row>
    <row r="65" spans="1:6" hidden="1" x14ac:dyDescent="0.25">
      <c r="A65" s="142" t="str">
        <f>Table1422[[#This Row],[Community]]</f>
        <v xml:space="preserve">Cooper Landing  </v>
      </c>
      <c r="B65" s="61" t="s">
        <v>543</v>
      </c>
      <c r="C65" s="61" t="s">
        <v>543</v>
      </c>
      <c r="D65" s="61" t="str">
        <f>IF(Table6[[#This Row],[2020]]=Table6[[#This Row],[2019]], "Yes", "No")</f>
        <v>Yes</v>
      </c>
      <c r="E65" s="61">
        <f>Table25[[#This Row],[Monthly Fees]]</f>
        <v>0</v>
      </c>
      <c r="F65" s="61">
        <f>Table2[[#This Row],[Monthly Fees]]</f>
        <v>66.400000000000006</v>
      </c>
    </row>
    <row r="66" spans="1:6" hidden="1" x14ac:dyDescent="0.25">
      <c r="A66" s="142" t="str">
        <f>Table1422[[#This Row],[Community]]</f>
        <v xml:space="preserve">Copper Center  </v>
      </c>
      <c r="B66" s="61" t="s">
        <v>546</v>
      </c>
      <c r="C66" s="61" t="s">
        <v>546</v>
      </c>
      <c r="D66" s="61" t="str">
        <f>IF(Table6[[#This Row],[2020]]=Table6[[#This Row],[2019]], "Yes", "No")</f>
        <v>Yes</v>
      </c>
      <c r="E66" s="61">
        <f>Table25[[#This Row],[Monthly Fees]]</f>
        <v>0</v>
      </c>
      <c r="F66" s="61">
        <f>Table2[[#This Row],[Monthly Fees]]</f>
        <v>0</v>
      </c>
    </row>
    <row r="67" spans="1:6" hidden="1" x14ac:dyDescent="0.25">
      <c r="A67" s="142" t="str">
        <f>Table1422[[#This Row],[Community]]</f>
        <v xml:space="preserve">Cordova </v>
      </c>
      <c r="B67" s="61" t="s">
        <v>543</v>
      </c>
      <c r="C67" s="61" t="s">
        <v>543</v>
      </c>
      <c r="D67" s="61" t="str">
        <f>IF(Table6[[#This Row],[2020]]=Table6[[#This Row],[2019]], "Yes", "No")</f>
        <v>Yes</v>
      </c>
      <c r="E67" s="61">
        <f>Table25[[#This Row],[Monthly Fees]]</f>
        <v>79.510000000000005</v>
      </c>
      <c r="F67" s="61">
        <f>Table2[[#This Row],[Monthly Fees]]</f>
        <v>0</v>
      </c>
    </row>
    <row r="68" spans="1:6" hidden="1" x14ac:dyDescent="0.25">
      <c r="A68" s="142" t="str">
        <f>Table1422[[#This Row],[Community]]</f>
        <v xml:space="preserve">Covenant Life  </v>
      </c>
      <c r="B68" s="61" t="s">
        <v>546</v>
      </c>
      <c r="C68" s="61" t="s">
        <v>546</v>
      </c>
      <c r="D68" s="61" t="str">
        <f>IF(Table6[[#This Row],[2020]]=Table6[[#This Row],[2019]], "Yes", "No")</f>
        <v>Yes</v>
      </c>
      <c r="E68" s="61">
        <f>Table25[[#This Row],[Monthly Fees]]</f>
        <v>0</v>
      </c>
      <c r="F68" s="61">
        <f>Table2[[#This Row],[Monthly Fees]]</f>
        <v>35.700000000000003</v>
      </c>
    </row>
    <row r="69" spans="1:6" hidden="1" x14ac:dyDescent="0.25">
      <c r="A69" s="142" t="str">
        <f>Table1422[[#This Row],[Community]]</f>
        <v xml:space="preserve">Craig </v>
      </c>
      <c r="B69" s="61" t="s">
        <v>543</v>
      </c>
      <c r="C69" s="61" t="s">
        <v>546</v>
      </c>
      <c r="D69" s="61" t="str">
        <f>IF(Table6[[#This Row],[2020]]=Table6[[#This Row],[2019]], "Yes", "No")</f>
        <v>Yes</v>
      </c>
      <c r="E69" s="61">
        <f>Table25[[#This Row],[Monthly Fees]]</f>
        <v>66.400000000000006</v>
      </c>
      <c r="F69" s="61">
        <f>Table2[[#This Row],[Monthly Fees]]</f>
        <v>0</v>
      </c>
    </row>
    <row r="70" spans="1:6" hidden="1" x14ac:dyDescent="0.25">
      <c r="A70" s="142" t="str">
        <f>Table1422[[#This Row],[Community]]</f>
        <v xml:space="preserve">Crooked Creek  </v>
      </c>
      <c r="B70" s="61" t="s">
        <v>544</v>
      </c>
      <c r="C70" s="61" t="s">
        <v>544</v>
      </c>
      <c r="D70" s="61" t="str">
        <f>IF(Table6[[#This Row],[2020]]=Table6[[#This Row],[2019]], "Yes", "No")</f>
        <v>Yes</v>
      </c>
      <c r="E70" s="61">
        <f>Table25[[#This Row],[Monthly Fees]]</f>
        <v>0</v>
      </c>
      <c r="F70" s="61">
        <f>Table2[[#This Row],[Monthly Fees]]</f>
        <v>0</v>
      </c>
    </row>
    <row r="71" spans="1:6" hidden="1" x14ac:dyDescent="0.25">
      <c r="A71" s="142" t="str">
        <f>Table1422[[#This Row],[Community]]</f>
        <v xml:space="preserve">Crown Point  </v>
      </c>
      <c r="B71" s="61" t="s">
        <v>546</v>
      </c>
      <c r="C71" s="61" t="s">
        <v>546</v>
      </c>
      <c r="D71" s="61" t="str">
        <f>IF(Table6[[#This Row],[2020]]=Table6[[#This Row],[2019]], "Yes", "No")</f>
        <v>Yes</v>
      </c>
      <c r="E71" s="61">
        <f>Table25[[#This Row],[Monthly Fees]]</f>
        <v>0</v>
      </c>
      <c r="F71" s="61">
        <f>Table2[[#This Row],[Monthly Fees]]</f>
        <v>0</v>
      </c>
    </row>
    <row r="72" spans="1:6" hidden="1" x14ac:dyDescent="0.25">
      <c r="A72" s="142" t="str">
        <f>Table1422[[#This Row],[Community]]</f>
        <v xml:space="preserve">Deering </v>
      </c>
      <c r="B72" s="61" t="s">
        <v>546</v>
      </c>
      <c r="C72" s="61" t="s">
        <v>546</v>
      </c>
      <c r="D72" s="61" t="str">
        <f>IF(Table6[[#This Row],[2020]]=Table6[[#This Row],[2019]], "Yes", "No")</f>
        <v>Yes</v>
      </c>
      <c r="E72" s="61">
        <f>Table25[[#This Row],[Monthly Fees]]</f>
        <v>35.700000000000003</v>
      </c>
      <c r="F72" s="61">
        <f>Table2[[#This Row],[Monthly Fees]]</f>
        <v>0</v>
      </c>
    </row>
    <row r="73" spans="1:6" hidden="1" x14ac:dyDescent="0.25">
      <c r="A73" s="142" t="str">
        <f>Table1422[[#This Row],[Community]]</f>
        <v xml:space="preserve">Delta Junction </v>
      </c>
      <c r="B73" s="61" t="s">
        <v>546</v>
      </c>
      <c r="C73" s="61" t="s">
        <v>546</v>
      </c>
      <c r="D73" s="61" t="str">
        <f>IF(Table6[[#This Row],[2020]]=Table6[[#This Row],[2019]], "Yes", "No")</f>
        <v>Yes</v>
      </c>
      <c r="E73" s="61">
        <f>Table25[[#This Row],[Monthly Fees]]</f>
        <v>0</v>
      </c>
      <c r="F73" s="61">
        <f>Table2[[#This Row],[Monthly Fees]]</f>
        <v>0</v>
      </c>
    </row>
    <row r="74" spans="1:6" hidden="1" x14ac:dyDescent="0.25">
      <c r="A74" s="142" t="str">
        <f>Table1422[[#This Row],[Community]]</f>
        <v xml:space="preserve">Deltana  </v>
      </c>
      <c r="B74" s="61" t="s">
        <v>543</v>
      </c>
      <c r="C74" s="61" t="s">
        <v>543</v>
      </c>
      <c r="D74" s="61" t="str">
        <f>IF(Table6[[#This Row],[2020]]=Table6[[#This Row],[2019]], "Yes", "No")</f>
        <v>Yes</v>
      </c>
      <c r="E74" s="61">
        <f>Table25[[#This Row],[Monthly Fees]]</f>
        <v>0</v>
      </c>
      <c r="F74" s="61">
        <f>Table2[[#This Row],[Monthly Fees]]</f>
        <v>0</v>
      </c>
    </row>
    <row r="75" spans="1:6" hidden="1" x14ac:dyDescent="0.25">
      <c r="A75" s="142" t="str">
        <f>Table1422[[#This Row],[Community]]</f>
        <v xml:space="preserve">Denali Park  </v>
      </c>
      <c r="B75" s="61" t="s">
        <v>543</v>
      </c>
      <c r="C75" s="61" t="s">
        <v>543</v>
      </c>
      <c r="D75" s="61" t="str">
        <f>IF(Table6[[#This Row],[2020]]=Table6[[#This Row],[2019]], "Yes", "No")</f>
        <v>Yes</v>
      </c>
      <c r="E75" s="61">
        <f>Table25[[#This Row],[Monthly Fees]]</f>
        <v>0</v>
      </c>
      <c r="F75" s="61">
        <f>Table2[[#This Row],[Monthly Fees]]</f>
        <v>0</v>
      </c>
    </row>
    <row r="76" spans="1:6" hidden="1" x14ac:dyDescent="0.25">
      <c r="A76" s="142" t="str">
        <f>Table1422[[#This Row],[Community]]</f>
        <v xml:space="preserve">Diamond Ridge  </v>
      </c>
      <c r="B76" s="61" t="s">
        <v>543</v>
      </c>
      <c r="C76" s="61" t="s">
        <v>543</v>
      </c>
      <c r="D76" s="61" t="str">
        <f>IF(Table6[[#This Row],[2020]]=Table6[[#This Row],[2019]], "Yes", "No")</f>
        <v>Yes</v>
      </c>
      <c r="E76" s="61">
        <f>Table25[[#This Row],[Monthly Fees]]</f>
        <v>0</v>
      </c>
      <c r="F76" s="61">
        <f>Table2[[#This Row],[Monthly Fees]]</f>
        <v>0</v>
      </c>
    </row>
    <row r="77" spans="1:6" hidden="1" x14ac:dyDescent="0.25">
      <c r="A77" s="142" t="str">
        <f>Table1422[[#This Row],[Community]]</f>
        <v xml:space="preserve">Dillingham </v>
      </c>
      <c r="B77" s="61" t="s">
        <v>546</v>
      </c>
      <c r="C77" s="61" t="s">
        <v>546</v>
      </c>
      <c r="D77" s="61" t="str">
        <f>IF(Table6[[#This Row],[2020]]=Table6[[#This Row],[2019]], "Yes", "No")</f>
        <v>Yes</v>
      </c>
      <c r="E77" s="61">
        <f>Table25[[#This Row],[Monthly Fees]]</f>
        <v>0</v>
      </c>
      <c r="F77" s="61">
        <f>Table2[[#This Row],[Monthly Fees]]</f>
        <v>0</v>
      </c>
    </row>
    <row r="78" spans="1:6" hidden="1" x14ac:dyDescent="0.25">
      <c r="A78" s="142" t="str">
        <f>Table1422[[#This Row],[Community]]</f>
        <v xml:space="preserve">Diomede </v>
      </c>
      <c r="B78" s="61" t="s">
        <v>544</v>
      </c>
      <c r="C78" s="61" t="s">
        <v>544</v>
      </c>
      <c r="D78" s="61" t="str">
        <f>IF(Table6[[#This Row],[2020]]=Table6[[#This Row],[2019]], "Yes", "No")</f>
        <v>Yes</v>
      </c>
      <c r="E78" s="61">
        <f>Table25[[#This Row],[Monthly Fees]]</f>
        <v>0</v>
      </c>
      <c r="F78" s="61">
        <f>Table2[[#This Row],[Monthly Fees]]</f>
        <v>0</v>
      </c>
    </row>
    <row r="79" spans="1:6" hidden="1" x14ac:dyDescent="0.25">
      <c r="A79" s="142" t="str">
        <f>Table1422[[#This Row],[Community]]</f>
        <v xml:space="preserve">Dot Lake  </v>
      </c>
      <c r="B79" s="61" t="s">
        <v>544</v>
      </c>
      <c r="C79" s="61" t="s">
        <v>544</v>
      </c>
      <c r="D79" s="61" t="str">
        <f>IF(Table6[[#This Row],[2020]]=Table6[[#This Row],[2019]], "Yes", "No")</f>
        <v>Yes</v>
      </c>
      <c r="E79" s="61">
        <f>Table25[[#This Row],[Monthly Fees]]</f>
        <v>0</v>
      </c>
      <c r="F79" s="61">
        <f>Table2[[#This Row],[Monthly Fees]]</f>
        <v>0</v>
      </c>
    </row>
    <row r="80" spans="1:6" hidden="1" x14ac:dyDescent="0.25">
      <c r="A80" s="142" t="str">
        <f>Table1422[[#This Row],[Community]]</f>
        <v xml:space="preserve">Dot Lake Village  </v>
      </c>
      <c r="B80" s="61" t="s">
        <v>546</v>
      </c>
      <c r="C80" s="61" t="s">
        <v>546</v>
      </c>
      <c r="D80" s="61" t="str">
        <f>IF(Table6[[#This Row],[2020]]=Table6[[#This Row],[2019]], "Yes", "No")</f>
        <v>Yes</v>
      </c>
      <c r="E80" s="61">
        <f>Table25[[#This Row],[Monthly Fees]]</f>
        <v>0</v>
      </c>
      <c r="F80" s="61">
        <f>Table2[[#This Row],[Monthly Fees]]</f>
        <v>0</v>
      </c>
    </row>
    <row r="81" spans="1:6" hidden="1" x14ac:dyDescent="0.25">
      <c r="A81" s="142" t="str">
        <f>Table1422[[#This Row],[Community]]</f>
        <v xml:space="preserve">Dry Creek  </v>
      </c>
      <c r="B81" s="61" t="s">
        <v>546</v>
      </c>
      <c r="C81" s="61" t="s">
        <v>546</v>
      </c>
      <c r="D81" s="61" t="str">
        <f>IF(Table6[[#This Row],[2020]]=Table6[[#This Row],[2019]], "Yes", "No")</f>
        <v>Yes</v>
      </c>
      <c r="E81" s="61">
        <f>Table25[[#This Row],[Monthly Fees]]</f>
        <v>0</v>
      </c>
      <c r="F81" s="61">
        <f>Table2[[#This Row],[Monthly Fees]]</f>
        <v>125</v>
      </c>
    </row>
    <row r="82" spans="1:6" hidden="1" x14ac:dyDescent="0.25">
      <c r="A82" s="142" t="str">
        <f>Table1422[[#This Row],[Community]]</f>
        <v xml:space="preserve">Eagle </v>
      </c>
      <c r="B82" s="61" t="s">
        <v>544</v>
      </c>
      <c r="C82" s="61" t="s">
        <v>544</v>
      </c>
      <c r="D82" s="61" t="str">
        <f>IF(Table6[[#This Row],[2020]]=Table6[[#This Row],[2019]], "Yes", "No")</f>
        <v>Yes</v>
      </c>
      <c r="E82" s="61">
        <f>Table25[[#This Row],[Monthly Fees]]</f>
        <v>0</v>
      </c>
      <c r="F82" s="61">
        <f>Table2[[#This Row],[Monthly Fees]]</f>
        <v>60</v>
      </c>
    </row>
    <row r="83" spans="1:6" hidden="1" x14ac:dyDescent="0.25">
      <c r="A83" s="142" t="str">
        <f>Table1422[[#This Row],[Community]]</f>
        <v xml:space="preserve">Eagle Village  </v>
      </c>
      <c r="B83" s="61" t="s">
        <v>546</v>
      </c>
      <c r="C83" s="61" t="s">
        <v>546</v>
      </c>
      <c r="D83" s="61" t="str">
        <f>IF(Table6[[#This Row],[2020]]=Table6[[#This Row],[2019]], "Yes", "No")</f>
        <v>Yes</v>
      </c>
      <c r="E83" s="61">
        <f>Table25[[#This Row],[Monthly Fees]]</f>
        <v>0</v>
      </c>
      <c r="F83" s="61">
        <f>Table2[[#This Row],[Monthly Fees]]</f>
        <v>0</v>
      </c>
    </row>
    <row r="84" spans="1:6" hidden="1" x14ac:dyDescent="0.25">
      <c r="A84" s="142" t="str">
        <f>Table1422[[#This Row],[Community]]</f>
        <v xml:space="preserve">Edna Bay </v>
      </c>
      <c r="B84" s="61" t="s">
        <v>544</v>
      </c>
      <c r="C84" s="61" t="s">
        <v>544</v>
      </c>
      <c r="D84" s="61" t="str">
        <f>IF(Table6[[#This Row],[2020]]=Table6[[#This Row],[2019]], "Yes", "No")</f>
        <v>Yes</v>
      </c>
      <c r="E84" s="61">
        <f>Table25[[#This Row],[Monthly Fees]]</f>
        <v>0</v>
      </c>
      <c r="F84" s="61">
        <f>Table2[[#This Row],[Monthly Fees]]</f>
        <v>50</v>
      </c>
    </row>
    <row r="85" spans="1:6" hidden="1" x14ac:dyDescent="0.25">
      <c r="A85" s="142" t="str">
        <f>Table1422[[#This Row],[Community]]</f>
        <v xml:space="preserve">Eek </v>
      </c>
      <c r="B85" s="61" t="s">
        <v>545</v>
      </c>
      <c r="C85" s="61" t="s">
        <v>545</v>
      </c>
      <c r="D85" s="61" t="str">
        <f>IF(Table6[[#This Row],[2020]]=Table6[[#This Row],[2019]], "Yes", "No")</f>
        <v>Yes</v>
      </c>
      <c r="E85" s="61">
        <f>Table25[[#This Row],[Monthly Fees]]</f>
        <v>125</v>
      </c>
      <c r="F85" s="61">
        <f>Table2[[#This Row],[Monthly Fees]]</f>
        <v>0</v>
      </c>
    </row>
    <row r="86" spans="1:6" hidden="1" x14ac:dyDescent="0.25">
      <c r="A86" s="142" t="str">
        <f>Table1422[[#This Row],[Community]]</f>
        <v xml:space="preserve">Egegik </v>
      </c>
      <c r="B86" s="61" t="s">
        <v>544</v>
      </c>
      <c r="C86" s="61" t="s">
        <v>544</v>
      </c>
      <c r="D86" s="61" t="str">
        <f>IF(Table6[[#This Row],[2020]]=Table6[[#This Row],[2019]], "Yes", "No")</f>
        <v>Yes</v>
      </c>
      <c r="E86" s="61">
        <f>Table25[[#This Row],[Monthly Fees]]</f>
        <v>60</v>
      </c>
      <c r="F86" s="61">
        <f>Table2[[#This Row],[Monthly Fees]]</f>
        <v>95</v>
      </c>
    </row>
    <row r="87" spans="1:6" hidden="1" x14ac:dyDescent="0.25">
      <c r="A87" s="142" t="str">
        <f>Table1422[[#This Row],[Community]]</f>
        <v xml:space="preserve">Eielson AFB  </v>
      </c>
      <c r="B87" s="61" t="s">
        <v>546</v>
      </c>
      <c r="C87" s="61" t="s">
        <v>546</v>
      </c>
      <c r="D87" s="61" t="str">
        <f>IF(Table6[[#This Row],[2020]]=Table6[[#This Row],[2019]], "Yes", "No")</f>
        <v>Yes</v>
      </c>
      <c r="E87" s="61">
        <f>Table25[[#This Row],[Monthly Fees]]</f>
        <v>0</v>
      </c>
      <c r="F87" s="61">
        <f>Table2[[#This Row],[Monthly Fees]]</f>
        <v>100</v>
      </c>
    </row>
    <row r="88" spans="1:6" hidden="1" x14ac:dyDescent="0.25">
      <c r="A88" s="142" t="str">
        <f>Table1422[[#This Row],[Community]]</f>
        <v xml:space="preserve">Ekwok </v>
      </c>
      <c r="B88" s="61" t="s">
        <v>544</v>
      </c>
      <c r="C88" s="61" t="s">
        <v>544</v>
      </c>
      <c r="D88" s="61" t="str">
        <f>IF(Table6[[#This Row],[2020]]=Table6[[#This Row],[2019]], "Yes", "No")</f>
        <v>Yes</v>
      </c>
      <c r="E88" s="61">
        <f>Table25[[#This Row],[Monthly Fees]]</f>
        <v>50</v>
      </c>
      <c r="F88" s="61">
        <f>Table2[[#This Row],[Monthly Fees]]</f>
        <v>0</v>
      </c>
    </row>
    <row r="89" spans="1:6" hidden="1" x14ac:dyDescent="0.25">
      <c r="A89" s="142" t="str">
        <f>Table1422[[#This Row],[Community]]</f>
        <v xml:space="preserve">Elfin Cove  </v>
      </c>
      <c r="B89" s="61" t="s">
        <v>546</v>
      </c>
      <c r="C89" s="61" t="s">
        <v>546</v>
      </c>
      <c r="D89" s="61" t="str">
        <f>IF(Table6[[#This Row],[2020]]=Table6[[#This Row],[2019]], "Yes", "No")</f>
        <v>Yes</v>
      </c>
      <c r="E89" s="61">
        <f>Table25[[#This Row],[Monthly Fees]]</f>
        <v>0</v>
      </c>
      <c r="F89" s="61">
        <f>Table2[[#This Row],[Monthly Fees]]</f>
        <v>0</v>
      </c>
    </row>
    <row r="90" spans="1:6" hidden="1" x14ac:dyDescent="0.25">
      <c r="A90" s="142" t="str">
        <f>Table1422[[#This Row],[Community]]</f>
        <v xml:space="preserve">Elim </v>
      </c>
      <c r="B90" s="61" t="s">
        <v>545</v>
      </c>
      <c r="C90" s="61" t="s">
        <v>545</v>
      </c>
      <c r="D90" s="61" t="str">
        <f>IF(Table6[[#This Row],[2020]]=Table6[[#This Row],[2019]], "Yes", "No")</f>
        <v>Yes</v>
      </c>
      <c r="E90" s="61">
        <f>Table25[[#This Row],[Monthly Fees]]</f>
        <v>95</v>
      </c>
      <c r="F90" s="61">
        <f>Table2[[#This Row],[Monthly Fees]]</f>
        <v>0</v>
      </c>
    </row>
    <row r="91" spans="1:6" hidden="1" x14ac:dyDescent="0.25">
      <c r="A91" s="142" t="str">
        <f>Table1422[[#This Row],[Community]]</f>
        <v xml:space="preserve">Emmonak </v>
      </c>
      <c r="B91" s="61" t="s">
        <v>544</v>
      </c>
      <c r="C91" s="61" t="s">
        <v>544</v>
      </c>
      <c r="D91" s="61" t="str">
        <f>IF(Table6[[#This Row],[2020]]=Table6[[#This Row],[2019]], "Yes", "No")</f>
        <v>Yes</v>
      </c>
      <c r="E91" s="61">
        <f>Table25[[#This Row],[Monthly Fees]]</f>
        <v>100</v>
      </c>
      <c r="F91" s="61">
        <f>Table2[[#This Row],[Monthly Fees]]</f>
        <v>0</v>
      </c>
    </row>
    <row r="92" spans="1:6" hidden="1" x14ac:dyDescent="0.25">
      <c r="A92" s="142" t="str">
        <f>Table1422[[#This Row],[Community]]</f>
        <v xml:space="preserve">Ester  </v>
      </c>
      <c r="B92" s="61" t="s">
        <v>546</v>
      </c>
      <c r="C92" s="61" t="s">
        <v>546</v>
      </c>
      <c r="D92" s="61" t="str">
        <f>IF(Table6[[#This Row],[2020]]=Table6[[#This Row],[2019]], "Yes", "No")</f>
        <v>Yes</v>
      </c>
      <c r="E92" s="61">
        <f>Table25[[#This Row],[Monthly Fees]]</f>
        <v>0</v>
      </c>
      <c r="F92" s="61">
        <f>Table2[[#This Row],[Monthly Fees]]</f>
        <v>0</v>
      </c>
    </row>
    <row r="93" spans="1:6" hidden="1" x14ac:dyDescent="0.25">
      <c r="A93" s="142" t="str">
        <f>Table1422[[#This Row],[Community]]</f>
        <v xml:space="preserve">Eureka Roadhouse  </v>
      </c>
      <c r="B93" s="61" t="s">
        <v>543</v>
      </c>
      <c r="C93" s="61" t="s">
        <v>543</v>
      </c>
      <c r="D93" s="61" t="str">
        <f>IF(Table6[[#This Row],[2020]]=Table6[[#This Row],[2019]], "Yes", "No")</f>
        <v>Yes</v>
      </c>
      <c r="E93" s="61">
        <f>Table25[[#This Row],[Monthly Fees]]</f>
        <v>0</v>
      </c>
      <c r="F93" s="61">
        <f>Table2[[#This Row],[Monthly Fees]]</f>
        <v>0</v>
      </c>
    </row>
    <row r="94" spans="1:6" hidden="1" x14ac:dyDescent="0.25">
      <c r="A94" s="142" t="str">
        <f>Table1422[[#This Row],[Community]]</f>
        <v xml:space="preserve">Evansville  </v>
      </c>
      <c r="B94" s="61" t="s">
        <v>543</v>
      </c>
      <c r="C94" s="61" t="s">
        <v>543</v>
      </c>
      <c r="D94" s="61" t="str">
        <f>IF(Table6[[#This Row],[2020]]=Table6[[#This Row],[2019]], "Yes", "No")</f>
        <v>Yes</v>
      </c>
      <c r="E94" s="61">
        <f>Table25[[#This Row],[Monthly Fees]]</f>
        <v>0</v>
      </c>
      <c r="F94" s="61">
        <f>Table2[[#This Row],[Monthly Fees]]</f>
        <v>0</v>
      </c>
    </row>
    <row r="95" spans="1:6" hidden="1" x14ac:dyDescent="0.25">
      <c r="A95" s="142" t="str">
        <f>Table1422[[#This Row],[Community]]</f>
        <v xml:space="preserve">Excursion Inlet  </v>
      </c>
      <c r="B95" s="61" t="s">
        <v>546</v>
      </c>
      <c r="C95" s="61" t="s">
        <v>546</v>
      </c>
      <c r="D95" s="61" t="str">
        <f>IF(Table6[[#This Row],[2020]]=Table6[[#This Row],[2019]], "Yes", "No")</f>
        <v>Yes</v>
      </c>
      <c r="E95" s="61">
        <f>Table25[[#This Row],[Monthly Fees]]</f>
        <v>0</v>
      </c>
      <c r="F95" s="61">
        <f>Table2[[#This Row],[Monthly Fees]]</f>
        <v>0</v>
      </c>
    </row>
    <row r="96" spans="1:6" hidden="1" x14ac:dyDescent="0.25">
      <c r="A96" s="142" t="str">
        <f>Table1422[[#This Row],[Community]]</f>
        <v xml:space="preserve">Fairbanks </v>
      </c>
      <c r="B96" s="61" t="s">
        <v>543</v>
      </c>
      <c r="C96" s="61" t="s">
        <v>543</v>
      </c>
      <c r="D96" s="61" t="str">
        <f>IF(Table6[[#This Row],[2020]]=Table6[[#This Row],[2019]], "Yes", "No")</f>
        <v>Yes</v>
      </c>
      <c r="E96" s="61">
        <f>Table25[[#This Row],[Monthly Fees]]</f>
        <v>0</v>
      </c>
      <c r="F96" s="61">
        <f>Table2[[#This Row],[Monthly Fees]]</f>
        <v>0</v>
      </c>
    </row>
    <row r="97" spans="1:6" hidden="1" x14ac:dyDescent="0.25">
      <c r="A97" s="142" t="str">
        <f>Table1422[[#This Row],[Community]]</f>
        <v xml:space="preserve">False Pass </v>
      </c>
      <c r="B97" s="61" t="s">
        <v>543</v>
      </c>
      <c r="C97" s="61" t="s">
        <v>543</v>
      </c>
      <c r="D97" s="61" t="str">
        <f>IF(Table6[[#This Row],[2020]]=Table6[[#This Row],[2019]], "Yes", "No")</f>
        <v>Yes</v>
      </c>
      <c r="E97" s="61">
        <f>Table25[[#This Row],[Monthly Fees]]</f>
        <v>0</v>
      </c>
      <c r="F97" s="61">
        <f>Table2[[#This Row],[Monthly Fees]]</f>
        <v>0</v>
      </c>
    </row>
    <row r="98" spans="1:6" hidden="1" x14ac:dyDescent="0.25">
      <c r="A98" s="142" t="str">
        <f>Table1422[[#This Row],[Community]]</f>
        <v xml:space="preserve">Farm Loop  </v>
      </c>
      <c r="B98" s="61" t="s">
        <v>543</v>
      </c>
      <c r="C98" s="61" t="s">
        <v>543</v>
      </c>
      <c r="D98" s="61" t="str">
        <f>IF(Table6[[#This Row],[2020]]=Table6[[#This Row],[2019]], "Yes", "No")</f>
        <v>Yes</v>
      </c>
      <c r="E98" s="61">
        <f>Table25[[#This Row],[Monthly Fees]]</f>
        <v>0</v>
      </c>
      <c r="F98" s="61">
        <f>Table2[[#This Row],[Monthly Fees]]</f>
        <v>0</v>
      </c>
    </row>
    <row r="99" spans="1:6" hidden="1" x14ac:dyDescent="0.25">
      <c r="A99" s="142" t="str">
        <f>Table1422[[#This Row],[Community]]</f>
        <v xml:space="preserve">Farmers Loop  </v>
      </c>
      <c r="B99" s="61" t="s">
        <v>546</v>
      </c>
      <c r="C99" s="61" t="s">
        <v>546</v>
      </c>
      <c r="D99" s="61" t="str">
        <f>IF(Table6[[#This Row],[2020]]=Table6[[#This Row],[2019]], "Yes", "No")</f>
        <v>Yes</v>
      </c>
      <c r="E99" s="61">
        <f>Table25[[#This Row],[Monthly Fees]]</f>
        <v>0</v>
      </c>
      <c r="F99" s="61">
        <f>Table2[[#This Row],[Monthly Fees]]</f>
        <v>0</v>
      </c>
    </row>
    <row r="100" spans="1:6" hidden="1" x14ac:dyDescent="0.25">
      <c r="A100" s="142" t="str">
        <f>Table1422[[#This Row],[Community]]</f>
        <v xml:space="preserve">Ferry  </v>
      </c>
      <c r="B100" s="61" t="s">
        <v>544</v>
      </c>
      <c r="C100" s="61" t="s">
        <v>544</v>
      </c>
      <c r="D100" s="61" t="str">
        <f>IF(Table6[[#This Row],[2020]]=Table6[[#This Row],[2019]], "Yes", "No")</f>
        <v>Yes</v>
      </c>
      <c r="E100" s="61">
        <f>Table25[[#This Row],[Monthly Fees]]</f>
        <v>0</v>
      </c>
      <c r="F100" s="61">
        <f>Table2[[#This Row],[Monthly Fees]]</f>
        <v>135.93</v>
      </c>
    </row>
    <row r="101" spans="1:6" hidden="1" x14ac:dyDescent="0.25">
      <c r="A101" s="142" t="str">
        <f>Table1422[[#This Row],[Community]]</f>
        <v xml:space="preserve">Fishhook  </v>
      </c>
      <c r="B101" s="61" t="s">
        <v>543</v>
      </c>
      <c r="C101" s="61" t="s">
        <v>543</v>
      </c>
      <c r="D101" s="61" t="str">
        <f>IF(Table6[[#This Row],[2020]]=Table6[[#This Row],[2019]], "Yes", "No")</f>
        <v>Yes</v>
      </c>
      <c r="E101" s="61">
        <f>Table25[[#This Row],[Monthly Fees]]</f>
        <v>0</v>
      </c>
      <c r="F101" s="61">
        <f>Table2[[#This Row],[Monthly Fees]]</f>
        <v>0</v>
      </c>
    </row>
    <row r="102" spans="1:6" hidden="1" x14ac:dyDescent="0.25">
      <c r="A102" s="142" t="str">
        <f>Table1422[[#This Row],[Community]]</f>
        <v xml:space="preserve">Flat  </v>
      </c>
      <c r="B102" s="61" t="s">
        <v>543</v>
      </c>
      <c r="C102" s="61" t="s">
        <v>543</v>
      </c>
      <c r="D102" s="61" t="str">
        <f>IF(Table6[[#This Row],[2020]]=Table6[[#This Row],[2019]], "Yes", "No")</f>
        <v>Yes</v>
      </c>
      <c r="E102" s="61">
        <f>Table25[[#This Row],[Monthly Fees]]</f>
        <v>0</v>
      </c>
      <c r="F102" s="61">
        <f>Table2[[#This Row],[Monthly Fees]]</f>
        <v>0</v>
      </c>
    </row>
    <row r="103" spans="1:6" hidden="1" x14ac:dyDescent="0.25">
      <c r="A103" s="142" t="str">
        <f>Table1422[[#This Row],[Community]]</f>
        <v xml:space="preserve">Fort Greely  </v>
      </c>
      <c r="B103" s="61" t="s">
        <v>543</v>
      </c>
      <c r="C103" s="61" t="s">
        <v>543</v>
      </c>
      <c r="D103" s="61" t="str">
        <f>IF(Table6[[#This Row],[2020]]=Table6[[#This Row],[2019]], "Yes", "No")</f>
        <v>Yes</v>
      </c>
      <c r="E103" s="61">
        <f>Table25[[#This Row],[Monthly Fees]]</f>
        <v>0</v>
      </c>
      <c r="F103" s="61">
        <f>Table2[[#This Row],[Monthly Fees]]</f>
        <v>0</v>
      </c>
    </row>
    <row r="104" spans="1:6" hidden="1" x14ac:dyDescent="0.25">
      <c r="A104" s="142" t="str">
        <f>Table1422[[#This Row],[Community]]</f>
        <v xml:space="preserve">Fort Yukon </v>
      </c>
      <c r="B104" s="61" t="s">
        <v>545</v>
      </c>
      <c r="C104" s="61" t="s">
        <v>545</v>
      </c>
      <c r="D104" s="61" t="str">
        <f>IF(Table6[[#This Row],[2020]]=Table6[[#This Row],[2019]], "Yes", "No")</f>
        <v>Yes</v>
      </c>
      <c r="E104" s="61">
        <f>Table25[[#This Row],[Monthly Fees]]</f>
        <v>135.93</v>
      </c>
      <c r="F104" s="61">
        <f>Table2[[#This Row],[Monthly Fees]]</f>
        <v>0</v>
      </c>
    </row>
    <row r="105" spans="1:6" hidden="1" x14ac:dyDescent="0.25">
      <c r="A105" s="142" t="str">
        <f>Table1422[[#This Row],[Community]]</f>
        <v xml:space="preserve">Four Mile Road  </v>
      </c>
      <c r="B105" s="61" t="s">
        <v>543</v>
      </c>
      <c r="C105" s="61" t="s">
        <v>543</v>
      </c>
      <c r="D105" s="61" t="str">
        <f>IF(Table6[[#This Row],[2020]]=Table6[[#This Row],[2019]], "Yes", "No")</f>
        <v>Yes</v>
      </c>
      <c r="E105" s="61">
        <f>Table25[[#This Row],[Monthly Fees]]</f>
        <v>0</v>
      </c>
      <c r="F105" s="61">
        <f>Table2[[#This Row],[Monthly Fees]]</f>
        <v>0</v>
      </c>
    </row>
    <row r="106" spans="1:6" hidden="1" x14ac:dyDescent="0.25">
      <c r="A106" s="142" t="str">
        <f>Table1422[[#This Row],[Community]]</f>
        <v xml:space="preserve">Fox  </v>
      </c>
      <c r="B106" s="61" t="s">
        <v>543</v>
      </c>
      <c r="C106" s="61" t="s">
        <v>543</v>
      </c>
      <c r="D106" s="61" t="str">
        <f>IF(Table6[[#This Row],[2020]]=Table6[[#This Row],[2019]], "Yes", "No")</f>
        <v>Yes</v>
      </c>
      <c r="E106" s="61">
        <f>Table25[[#This Row],[Monthly Fees]]</f>
        <v>0</v>
      </c>
      <c r="F106" s="61">
        <f>Table2[[#This Row],[Monthly Fees]]</f>
        <v>0</v>
      </c>
    </row>
    <row r="107" spans="1:6" hidden="1" x14ac:dyDescent="0.25">
      <c r="A107" s="142" t="str">
        <f>Table1422[[#This Row],[Community]]</f>
        <v xml:space="preserve">Fox River  </v>
      </c>
      <c r="B107" s="61" t="s">
        <v>546</v>
      </c>
      <c r="C107" s="61" t="s">
        <v>546</v>
      </c>
      <c r="D107" s="61" t="str">
        <f>IF(Table6[[#This Row],[2020]]=Table6[[#This Row],[2019]], "Yes", "No")</f>
        <v>Yes</v>
      </c>
      <c r="E107" s="61">
        <f>Table25[[#This Row],[Monthly Fees]]</f>
        <v>0</v>
      </c>
      <c r="F107" s="61">
        <f>Table2[[#This Row],[Monthly Fees]]</f>
        <v>0</v>
      </c>
    </row>
    <row r="108" spans="1:6" hidden="1" x14ac:dyDescent="0.25">
      <c r="A108" s="142" t="str">
        <f>Table1422[[#This Row],[Community]]</f>
        <v xml:space="preserve">Fritz Creek  </v>
      </c>
      <c r="B108" s="61" t="s">
        <v>546</v>
      </c>
      <c r="C108" s="61" t="s">
        <v>546</v>
      </c>
      <c r="D108" s="61" t="str">
        <f>IF(Table6[[#This Row],[2020]]=Table6[[#This Row],[2019]], "Yes", "No")</f>
        <v>Yes</v>
      </c>
      <c r="E108" s="61">
        <f>Table25[[#This Row],[Monthly Fees]]</f>
        <v>0</v>
      </c>
      <c r="F108" s="61">
        <f>Table2[[#This Row],[Monthly Fees]]</f>
        <v>106</v>
      </c>
    </row>
    <row r="109" spans="1:6" hidden="1" x14ac:dyDescent="0.25">
      <c r="A109" s="142" t="str">
        <f>Table1422[[#This Row],[Community]]</f>
        <v xml:space="preserve">Funny River  </v>
      </c>
      <c r="B109" s="61" t="s">
        <v>543</v>
      </c>
      <c r="C109" s="61" t="s">
        <v>543</v>
      </c>
      <c r="D109" s="61" t="str">
        <f>IF(Table6[[#This Row],[2020]]=Table6[[#This Row],[2019]], "Yes", "No")</f>
        <v>Yes</v>
      </c>
      <c r="E109" s="61">
        <f>Table25[[#This Row],[Monthly Fees]]</f>
        <v>0</v>
      </c>
      <c r="F109" s="61">
        <f>Table2[[#This Row],[Monthly Fees]]</f>
        <v>0</v>
      </c>
    </row>
    <row r="110" spans="1:6" hidden="1" x14ac:dyDescent="0.25">
      <c r="A110" s="142" t="str">
        <f>Table1422[[#This Row],[Community]]</f>
        <v xml:space="preserve">Gakona  </v>
      </c>
      <c r="B110" s="61" t="s">
        <v>546</v>
      </c>
      <c r="C110" s="61" t="s">
        <v>546</v>
      </c>
      <c r="D110" s="61" t="str">
        <f>IF(Table6[[#This Row],[2020]]=Table6[[#This Row],[2019]], "Yes", "No")</f>
        <v>Yes</v>
      </c>
      <c r="E110" s="61">
        <f>Table25[[#This Row],[Monthly Fees]]</f>
        <v>0</v>
      </c>
      <c r="F110" s="61">
        <f>Table2[[#This Row],[Monthly Fees]]</f>
        <v>0</v>
      </c>
    </row>
    <row r="111" spans="1:6" hidden="1" x14ac:dyDescent="0.25">
      <c r="A111" s="142" t="str">
        <f>Table1422[[#This Row],[Community]]</f>
        <v xml:space="preserve">Galena </v>
      </c>
      <c r="B111" s="61" t="s">
        <v>544</v>
      </c>
      <c r="C111" s="61" t="s">
        <v>544</v>
      </c>
      <c r="D111" s="61" t="str">
        <f>IF(Table6[[#This Row],[2020]]=Table6[[#This Row],[2019]], "Yes", "No")</f>
        <v>Yes</v>
      </c>
      <c r="E111" s="61">
        <f>Table25[[#This Row],[Monthly Fees]]</f>
        <v>0</v>
      </c>
      <c r="F111" s="61">
        <f>Table2[[#This Row],[Monthly Fees]]</f>
        <v>0</v>
      </c>
    </row>
    <row r="112" spans="1:6" hidden="1" x14ac:dyDescent="0.25">
      <c r="A112" s="142" t="str">
        <f>Table1422[[#This Row],[Community]]</f>
        <v xml:space="preserve">Gambell </v>
      </c>
      <c r="B112" s="61" t="s">
        <v>545</v>
      </c>
      <c r="C112" s="61" t="s">
        <v>545</v>
      </c>
      <c r="D112" s="61" t="str">
        <f>IF(Table6[[#This Row],[2020]]=Table6[[#This Row],[2019]], "Yes", "No")</f>
        <v>Yes</v>
      </c>
      <c r="E112" s="61">
        <f>Table25[[#This Row],[Monthly Fees]]</f>
        <v>106</v>
      </c>
      <c r="F112" s="61">
        <f>Table2[[#This Row],[Monthly Fees]]</f>
        <v>0</v>
      </c>
    </row>
    <row r="113" spans="1:6" hidden="1" x14ac:dyDescent="0.25">
      <c r="A113" s="142" t="str">
        <f>Table1422[[#This Row],[Community]]</f>
        <v xml:space="preserve">Game Creek  </v>
      </c>
      <c r="B113" s="61" t="s">
        <v>546</v>
      </c>
      <c r="C113" s="61" t="s">
        <v>546</v>
      </c>
      <c r="D113" s="61" t="str">
        <f>IF(Table6[[#This Row],[2020]]=Table6[[#This Row],[2019]], "Yes", "No")</f>
        <v>Yes</v>
      </c>
      <c r="E113" s="61">
        <f>Table25[[#This Row],[Monthly Fees]]</f>
        <v>0</v>
      </c>
      <c r="F113" s="61">
        <f>Table2[[#This Row],[Monthly Fees]]</f>
        <v>0</v>
      </c>
    </row>
    <row r="114" spans="1:6" hidden="1" x14ac:dyDescent="0.25">
      <c r="A114" s="142" t="str">
        <f>Table1422[[#This Row],[Community]]</f>
        <v xml:space="preserve">Gateway  </v>
      </c>
      <c r="B114" s="61" t="s">
        <v>543</v>
      </c>
      <c r="C114" s="61" t="s">
        <v>543</v>
      </c>
      <c r="D114" s="61" t="str">
        <f>IF(Table6[[#This Row],[2020]]=Table6[[#This Row],[2019]], "Yes", "No")</f>
        <v>Yes</v>
      </c>
      <c r="E114" s="61">
        <f>Table25[[#This Row],[Monthly Fees]]</f>
        <v>0</v>
      </c>
      <c r="F114" s="61">
        <f>Table2[[#This Row],[Monthly Fees]]</f>
        <v>110</v>
      </c>
    </row>
    <row r="115" spans="1:6" hidden="1" x14ac:dyDescent="0.25">
      <c r="A115" s="142" t="str">
        <f>Table1422[[#This Row],[Community]]</f>
        <v xml:space="preserve">Glacier View  </v>
      </c>
      <c r="B115" s="61" t="s">
        <v>543</v>
      </c>
      <c r="C115" s="61" t="s">
        <v>543</v>
      </c>
      <c r="D115" s="61" t="str">
        <f>IF(Table6[[#This Row],[2020]]=Table6[[#This Row],[2019]], "Yes", "No")</f>
        <v>Yes</v>
      </c>
      <c r="E115" s="61">
        <f>Table25[[#This Row],[Monthly Fees]]</f>
        <v>0</v>
      </c>
      <c r="F115" s="61">
        <f>Table2[[#This Row],[Monthly Fees]]</f>
        <v>106.25</v>
      </c>
    </row>
    <row r="116" spans="1:6" hidden="1" x14ac:dyDescent="0.25">
      <c r="A116" s="142" t="str">
        <f>Table1422[[#This Row],[Community]]</f>
        <v xml:space="preserve">Glennallen  </v>
      </c>
      <c r="B116" s="61" t="s">
        <v>543</v>
      </c>
      <c r="C116" s="61" t="s">
        <v>543</v>
      </c>
      <c r="D116" s="61" t="str">
        <f>IF(Table6[[#This Row],[2020]]=Table6[[#This Row],[2019]], "Yes", "No")</f>
        <v>Yes</v>
      </c>
      <c r="E116" s="61">
        <f>Table25[[#This Row],[Monthly Fees]]</f>
        <v>0</v>
      </c>
      <c r="F116" s="61">
        <f>Table2[[#This Row],[Monthly Fees]]</f>
        <v>100</v>
      </c>
    </row>
    <row r="117" spans="1:6" hidden="1" x14ac:dyDescent="0.25">
      <c r="A117" s="142" t="str">
        <f>Table1422[[#This Row],[Community]]</f>
        <v xml:space="preserve">Goldstream  </v>
      </c>
      <c r="B117" s="61" t="s">
        <v>546</v>
      </c>
      <c r="C117" s="61" t="s">
        <v>546</v>
      </c>
      <c r="D117" s="61" t="str">
        <f>IF(Table6[[#This Row],[2020]]=Table6[[#This Row],[2019]], "Yes", "No")</f>
        <v>Yes</v>
      </c>
      <c r="E117" s="61">
        <f>Table25[[#This Row],[Monthly Fees]]</f>
        <v>0</v>
      </c>
      <c r="F117" s="61">
        <f>Table2[[#This Row],[Monthly Fees]]</f>
        <v>98</v>
      </c>
    </row>
    <row r="118" spans="1:6" hidden="1" x14ac:dyDescent="0.25">
      <c r="A118" s="142" t="str">
        <f>Table1422[[#This Row],[Community]]</f>
        <v xml:space="preserve">Golovin </v>
      </c>
      <c r="B118" s="61" t="s">
        <v>545</v>
      </c>
      <c r="C118" s="61" t="s">
        <v>545</v>
      </c>
      <c r="D118" s="61" t="str">
        <f>IF(Table6[[#This Row],[2020]]=Table6[[#This Row],[2019]], "Yes", "No")</f>
        <v>Yes</v>
      </c>
      <c r="E118" s="61">
        <f>Table25[[#This Row],[Monthly Fees]]</f>
        <v>110</v>
      </c>
      <c r="F118" s="61">
        <f>Table2[[#This Row],[Monthly Fees]]</f>
        <v>0</v>
      </c>
    </row>
    <row r="119" spans="1:6" hidden="1" x14ac:dyDescent="0.25">
      <c r="A119" s="142" t="str">
        <f>Table1422[[#This Row],[Community]]</f>
        <v xml:space="preserve">Goodnews Bay </v>
      </c>
      <c r="B119" s="61" t="s">
        <v>545</v>
      </c>
      <c r="C119" s="61" t="s">
        <v>545</v>
      </c>
      <c r="D119" s="61" t="str">
        <f>IF(Table6[[#This Row],[2020]]=Table6[[#This Row],[2019]], "Yes", "No")</f>
        <v>Yes</v>
      </c>
      <c r="E119" s="61">
        <f>Table25[[#This Row],[Monthly Fees]]</f>
        <v>106.25</v>
      </c>
      <c r="F119" s="61">
        <f>Table2[[#This Row],[Monthly Fees]]</f>
        <v>0</v>
      </c>
    </row>
    <row r="120" spans="1:6" hidden="1" x14ac:dyDescent="0.25">
      <c r="A120" s="142" t="str">
        <f>Table1422[[#This Row],[Community]]</f>
        <v xml:space="preserve">Grayling </v>
      </c>
      <c r="B120" s="61" t="s">
        <v>545</v>
      </c>
      <c r="C120" s="61" t="s">
        <v>545</v>
      </c>
      <c r="D120" s="61" t="str">
        <f>IF(Table6[[#This Row],[2020]]=Table6[[#This Row],[2019]], "Yes", "No")</f>
        <v>Yes</v>
      </c>
      <c r="E120" s="61">
        <f>Table25[[#This Row],[Monthly Fees]]</f>
        <v>100</v>
      </c>
      <c r="F120" s="61">
        <f>Table2[[#This Row],[Monthly Fees]]</f>
        <v>0</v>
      </c>
    </row>
    <row r="121" spans="1:6" hidden="1" x14ac:dyDescent="0.25">
      <c r="A121" s="142" t="str">
        <f>Table1422[[#This Row],[Community]]</f>
        <v xml:space="preserve">Gulkana  </v>
      </c>
      <c r="B121" s="61" t="s">
        <v>545</v>
      </c>
      <c r="C121" s="61" t="s">
        <v>545</v>
      </c>
      <c r="D121" s="61" t="str">
        <f>IF(Table6[[#This Row],[2020]]=Table6[[#This Row],[2019]], "Yes", "No")</f>
        <v>Yes</v>
      </c>
      <c r="E121" s="61">
        <f>Table25[[#This Row],[Monthly Fees]]</f>
        <v>98</v>
      </c>
      <c r="F121" s="61">
        <f>Table2[[#This Row],[Monthly Fees]]</f>
        <v>0</v>
      </c>
    </row>
    <row r="122" spans="1:6" hidden="1" x14ac:dyDescent="0.25">
      <c r="A122" s="142" t="str">
        <f>Table1422[[#This Row],[Community]]</f>
        <v xml:space="preserve">Gustavus </v>
      </c>
      <c r="B122" s="61" t="s">
        <v>546</v>
      </c>
      <c r="C122" s="61" t="s">
        <v>546</v>
      </c>
      <c r="D122" s="61" t="str">
        <f>IF(Table6[[#This Row],[2020]]=Table6[[#This Row],[2019]], "Yes", "No")</f>
        <v>Yes</v>
      </c>
      <c r="E122" s="61">
        <f>Table25[[#This Row],[Monthly Fees]]</f>
        <v>0</v>
      </c>
      <c r="F122" s="61">
        <f>Table2[[#This Row],[Monthly Fees]]</f>
        <v>0</v>
      </c>
    </row>
    <row r="123" spans="1:6" hidden="1" x14ac:dyDescent="0.25">
      <c r="A123" s="142" t="str">
        <f>Table1422[[#This Row],[Community]]</f>
        <v xml:space="preserve">Haines  </v>
      </c>
      <c r="B123" s="61" t="s">
        <v>543</v>
      </c>
      <c r="C123" s="61" t="s">
        <v>543</v>
      </c>
      <c r="D123" s="61" t="str">
        <f>IF(Table6[[#This Row],[2020]]=Table6[[#This Row],[2019]], "Yes", "No")</f>
        <v>Yes</v>
      </c>
      <c r="E123" s="61">
        <f>Table25[[#This Row],[Monthly Fees]]</f>
        <v>0</v>
      </c>
      <c r="F123" s="61">
        <f>Table2[[#This Row],[Monthly Fees]]</f>
        <v>0</v>
      </c>
    </row>
    <row r="124" spans="1:6" hidden="1" x14ac:dyDescent="0.25">
      <c r="A124" s="142" t="str">
        <f>Table1422[[#This Row],[Community]]</f>
        <v xml:space="preserve">Halibut Cove  </v>
      </c>
      <c r="B124" s="61" t="s">
        <v>546</v>
      </c>
      <c r="C124" s="61" t="s">
        <v>546</v>
      </c>
      <c r="D124" s="61" t="str">
        <f>IF(Table6[[#This Row],[2020]]=Table6[[#This Row],[2019]], "Yes", "No")</f>
        <v>Yes</v>
      </c>
      <c r="E124" s="61">
        <f>Table25[[#This Row],[Monthly Fees]]</f>
        <v>0</v>
      </c>
      <c r="F124" s="61">
        <f>Table2[[#This Row],[Monthly Fees]]</f>
        <v>0</v>
      </c>
    </row>
    <row r="125" spans="1:6" hidden="1" x14ac:dyDescent="0.25">
      <c r="A125" s="142" t="str">
        <f>Table1422[[#This Row],[Community]]</f>
        <v xml:space="preserve">Happy Valley  </v>
      </c>
      <c r="B125" s="61" t="s">
        <v>546</v>
      </c>
      <c r="C125" s="61" t="s">
        <v>546</v>
      </c>
      <c r="D125" s="61" t="str">
        <f>IF(Table6[[#This Row],[2020]]=Table6[[#This Row],[2019]], "Yes", "No")</f>
        <v>Yes</v>
      </c>
      <c r="E125" s="61">
        <f>Table25[[#This Row],[Monthly Fees]]</f>
        <v>0</v>
      </c>
      <c r="F125" s="61">
        <f>Table2[[#This Row],[Monthly Fees]]</f>
        <v>0</v>
      </c>
    </row>
    <row r="126" spans="1:6" hidden="1" x14ac:dyDescent="0.25">
      <c r="A126" s="142" t="str">
        <f>Table1422[[#This Row],[Community]]</f>
        <v xml:space="preserve">Harding-Birch Lakes  </v>
      </c>
      <c r="B126" s="61" t="s">
        <v>543</v>
      </c>
      <c r="C126" s="61" t="s">
        <v>543</v>
      </c>
      <c r="D126" s="61" t="str">
        <f>IF(Table6[[#This Row],[2020]]=Table6[[#This Row],[2019]], "Yes", "No")</f>
        <v>Yes</v>
      </c>
      <c r="E126" s="61">
        <f>Table25[[#This Row],[Monthly Fees]]</f>
        <v>0</v>
      </c>
      <c r="F126" s="61">
        <f>Table2[[#This Row],[Monthly Fees]]</f>
        <v>0</v>
      </c>
    </row>
    <row r="127" spans="1:6" hidden="1" x14ac:dyDescent="0.25">
      <c r="A127" s="142" t="str">
        <f>Table1422[[#This Row],[Community]]</f>
        <v xml:space="preserve">Healy  </v>
      </c>
      <c r="B127" s="61" t="s">
        <v>543</v>
      </c>
      <c r="C127" s="61" t="s">
        <v>543</v>
      </c>
      <c r="D127" s="61" t="str">
        <f>IF(Table6[[#This Row],[2020]]=Table6[[#This Row],[2019]], "Yes", "No")</f>
        <v>Yes</v>
      </c>
      <c r="E127" s="61">
        <f>Table25[[#This Row],[Monthly Fees]]</f>
        <v>0</v>
      </c>
      <c r="F127" s="61">
        <f>Table2[[#This Row],[Monthly Fees]]</f>
        <v>120</v>
      </c>
    </row>
    <row r="128" spans="1:6" hidden="1" x14ac:dyDescent="0.25">
      <c r="A128" s="142" t="str">
        <f>Table1422[[#This Row],[Community]]</f>
        <v xml:space="preserve">Healy Lake  </v>
      </c>
      <c r="B128" s="61" t="s">
        <v>543</v>
      </c>
      <c r="C128" s="61" t="s">
        <v>543</v>
      </c>
      <c r="D128" s="61" t="str">
        <f>IF(Table6[[#This Row],[2020]]=Table6[[#This Row],[2019]], "Yes", "No")</f>
        <v>Yes</v>
      </c>
      <c r="E128" s="61">
        <f>Table25[[#This Row],[Monthly Fees]]</f>
        <v>0</v>
      </c>
      <c r="F128" s="61">
        <f>Table2[[#This Row],[Monthly Fees]]</f>
        <v>0</v>
      </c>
    </row>
    <row r="129" spans="1:6" hidden="1" x14ac:dyDescent="0.25">
      <c r="A129" s="142" t="str">
        <f>Table1422[[#This Row],[Community]]</f>
        <v xml:space="preserve">Hobart Bay  </v>
      </c>
      <c r="B129" s="61" t="e">
        <v>#DIV/0!</v>
      </c>
      <c r="C129" s="61" t="e">
        <v>#DIV/0!</v>
      </c>
      <c r="D129" s="61" t="e">
        <f>IF(Table6[[#This Row],[2020]]=Table6[[#This Row],[2019]], "Yes", "No")</f>
        <v>#DIV/0!</v>
      </c>
      <c r="E129" s="61">
        <f>Table25[[#This Row],[Monthly Fees]]</f>
        <v>0</v>
      </c>
      <c r="F129" s="61">
        <f>Table2[[#This Row],[Monthly Fees]]</f>
        <v>88.63</v>
      </c>
    </row>
    <row r="130" spans="1:6" hidden="1" x14ac:dyDescent="0.25">
      <c r="A130" s="142" t="str">
        <f>Table1422[[#This Row],[Community]]</f>
        <v xml:space="preserve">Hollis  </v>
      </c>
      <c r="B130" s="61" t="s">
        <v>546</v>
      </c>
      <c r="C130" s="61" t="s">
        <v>546</v>
      </c>
      <c r="D130" s="61" t="str">
        <f>IF(Table6[[#This Row],[2020]]=Table6[[#This Row],[2019]], "Yes", "No")</f>
        <v>Yes</v>
      </c>
      <c r="E130" s="61">
        <f>Table25[[#This Row],[Monthly Fees]]</f>
        <v>0</v>
      </c>
      <c r="F130" s="61">
        <f>Table2[[#This Row],[Monthly Fees]]</f>
        <v>85</v>
      </c>
    </row>
    <row r="131" spans="1:6" hidden="1" x14ac:dyDescent="0.25">
      <c r="A131" s="142" t="str">
        <f>Table1422[[#This Row],[Community]]</f>
        <v xml:space="preserve">Holy Cross </v>
      </c>
      <c r="B131" s="61" t="s">
        <v>544</v>
      </c>
      <c r="C131" s="61" t="s">
        <v>544</v>
      </c>
      <c r="D131" s="61" t="str">
        <f>IF(Table6[[#This Row],[2020]]=Table6[[#This Row],[2019]], "Yes", "No")</f>
        <v>Yes</v>
      </c>
      <c r="E131" s="61">
        <f>Table25[[#This Row],[Monthly Fees]]</f>
        <v>120</v>
      </c>
      <c r="F131" s="61">
        <f>Table2[[#This Row],[Monthly Fees]]</f>
        <v>0</v>
      </c>
    </row>
    <row r="132" spans="1:6" hidden="1" x14ac:dyDescent="0.25">
      <c r="A132" s="142" t="str">
        <f>Table1422[[#This Row],[Community]]</f>
        <v xml:space="preserve">Homer </v>
      </c>
      <c r="B132" s="61" t="s">
        <v>546</v>
      </c>
      <c r="C132" s="61" t="s">
        <v>546</v>
      </c>
      <c r="D132" s="61" t="str">
        <f>IF(Table6[[#This Row],[2020]]=Table6[[#This Row],[2019]], "Yes", "No")</f>
        <v>Yes</v>
      </c>
      <c r="E132" s="61">
        <f>Table25[[#This Row],[Monthly Fees]]</f>
        <v>0</v>
      </c>
      <c r="F132" s="61">
        <f>Table2[[#This Row],[Monthly Fees]]</f>
        <v>0</v>
      </c>
    </row>
    <row r="133" spans="1:6" hidden="1" x14ac:dyDescent="0.25">
      <c r="A133" s="142" t="str">
        <f>Table1422[[#This Row],[Community]]</f>
        <v xml:space="preserve">Hoonah </v>
      </c>
      <c r="B133" s="61" t="s">
        <v>545</v>
      </c>
      <c r="C133" s="61" t="s">
        <v>545</v>
      </c>
      <c r="D133" s="61" t="str">
        <f>IF(Table6[[#This Row],[2020]]=Table6[[#This Row],[2019]], "Yes", "No")</f>
        <v>Yes</v>
      </c>
      <c r="E133" s="61">
        <f>Table25[[#This Row],[Monthly Fees]]</f>
        <v>88.63</v>
      </c>
      <c r="F133" s="61">
        <f>Table2[[#This Row],[Monthly Fees]]</f>
        <v>125</v>
      </c>
    </row>
    <row r="134" spans="1:6" hidden="1" x14ac:dyDescent="0.25">
      <c r="A134" s="142" t="str">
        <f>Table1422[[#This Row],[Community]]</f>
        <v xml:space="preserve">Hooper Bay </v>
      </c>
      <c r="B134" s="61" t="s">
        <v>545</v>
      </c>
      <c r="C134" s="61" t="s">
        <v>545</v>
      </c>
      <c r="D134" s="61" t="str">
        <f>IF(Table6[[#This Row],[2020]]=Table6[[#This Row],[2019]], "Yes", "No")</f>
        <v>Yes</v>
      </c>
      <c r="E134" s="61">
        <f>Table25[[#This Row],[Monthly Fees]]</f>
        <v>85</v>
      </c>
      <c r="F134" s="61">
        <f>Table2[[#This Row],[Monthly Fees]]</f>
        <v>110</v>
      </c>
    </row>
    <row r="135" spans="1:6" hidden="1" x14ac:dyDescent="0.25">
      <c r="A135" s="142" t="str">
        <f>Table1422[[#This Row],[Community]]</f>
        <v xml:space="preserve">Hope  </v>
      </c>
      <c r="B135" s="61" t="s">
        <v>546</v>
      </c>
      <c r="C135" s="61" t="s">
        <v>546</v>
      </c>
      <c r="D135" s="61" t="str">
        <f>IF(Table6[[#This Row],[2020]]=Table6[[#This Row],[2019]], "Yes", "No")</f>
        <v>Yes</v>
      </c>
      <c r="E135" s="61">
        <f>Table25[[#This Row],[Monthly Fees]]</f>
        <v>0</v>
      </c>
      <c r="F135" s="61">
        <f>Table2[[#This Row],[Monthly Fees]]</f>
        <v>80</v>
      </c>
    </row>
    <row r="136" spans="1:6" hidden="1" x14ac:dyDescent="0.25">
      <c r="A136" s="142" t="str">
        <f>Table1422[[#This Row],[Community]]</f>
        <v xml:space="preserve">Houston </v>
      </c>
      <c r="B136" s="61" t="s">
        <v>546</v>
      </c>
      <c r="C136" s="61" t="s">
        <v>546</v>
      </c>
      <c r="D136" s="61" t="str">
        <f>IF(Table6[[#This Row],[2020]]=Table6[[#This Row],[2019]], "Yes", "No")</f>
        <v>Yes</v>
      </c>
      <c r="E136" s="61">
        <f>Table25[[#This Row],[Monthly Fees]]</f>
        <v>0</v>
      </c>
      <c r="F136" s="61">
        <f>Table2[[#This Row],[Monthly Fees]]</f>
        <v>0</v>
      </c>
    </row>
    <row r="137" spans="1:6" hidden="1" x14ac:dyDescent="0.25">
      <c r="A137" s="142" t="str">
        <f>Table1422[[#This Row],[Community]]</f>
        <v xml:space="preserve">Hughes </v>
      </c>
      <c r="B137" s="61" t="s">
        <v>545</v>
      </c>
      <c r="C137" s="61" t="s">
        <v>545</v>
      </c>
      <c r="D137" s="61" t="str">
        <f>IF(Table6[[#This Row],[2020]]=Table6[[#This Row],[2019]], "Yes", "No")</f>
        <v>Yes</v>
      </c>
      <c r="E137" s="61">
        <f>Table25[[#This Row],[Monthly Fees]]</f>
        <v>125</v>
      </c>
      <c r="F137" s="61">
        <f>Table2[[#This Row],[Monthly Fees]]</f>
        <v>0</v>
      </c>
    </row>
    <row r="138" spans="1:6" hidden="1" x14ac:dyDescent="0.25">
      <c r="A138" s="142" t="str">
        <f>Table1422[[#This Row],[Community]]</f>
        <v xml:space="preserve">Huslia </v>
      </c>
      <c r="B138" s="61" t="s">
        <v>545</v>
      </c>
      <c r="C138" s="61" t="s">
        <v>545</v>
      </c>
      <c r="D138" s="61" t="str">
        <f>IF(Table6[[#This Row],[2020]]=Table6[[#This Row],[2019]], "Yes", "No")</f>
        <v>Yes</v>
      </c>
      <c r="E138" s="61">
        <f>Table25[[#This Row],[Monthly Fees]]</f>
        <v>110</v>
      </c>
      <c r="F138" s="61">
        <f>Table2[[#This Row],[Monthly Fees]]</f>
        <v>0</v>
      </c>
    </row>
    <row r="139" spans="1:6" hidden="1" x14ac:dyDescent="0.25">
      <c r="A139" s="142" t="str">
        <f>Table1422[[#This Row],[Community]]</f>
        <v xml:space="preserve">Hydaburg </v>
      </c>
      <c r="B139" s="61" t="s">
        <v>545</v>
      </c>
      <c r="C139" s="61" t="s">
        <v>545</v>
      </c>
      <c r="D139" s="61" t="str">
        <f>IF(Table6[[#This Row],[2020]]=Table6[[#This Row],[2019]], "Yes", "No")</f>
        <v>Yes</v>
      </c>
      <c r="E139" s="61">
        <f>Table25[[#This Row],[Monthly Fees]]</f>
        <v>80</v>
      </c>
      <c r="F139" s="61">
        <f>Table2[[#This Row],[Monthly Fees]]</f>
        <v>0</v>
      </c>
    </row>
    <row r="140" spans="1:6" hidden="1" x14ac:dyDescent="0.25">
      <c r="A140" s="142" t="str">
        <f>Table1422[[#This Row],[Community]]</f>
        <v xml:space="preserve">Hyder  </v>
      </c>
      <c r="B140" s="61" t="s">
        <v>546</v>
      </c>
      <c r="C140" s="61" t="s">
        <v>546</v>
      </c>
      <c r="D140" s="61" t="str">
        <f>IF(Table6[[#This Row],[2020]]=Table6[[#This Row],[2019]], "Yes", "No")</f>
        <v>Yes</v>
      </c>
      <c r="E140" s="61">
        <f>Table25[[#This Row],[Monthly Fees]]</f>
        <v>0</v>
      </c>
      <c r="F140" s="61">
        <f>Table2[[#This Row],[Monthly Fees]]</f>
        <v>0</v>
      </c>
    </row>
    <row r="141" spans="1:6" hidden="1" x14ac:dyDescent="0.25">
      <c r="A141" s="142" t="str">
        <f>Table1422[[#This Row],[Community]]</f>
        <v xml:space="preserve">Igiugig  </v>
      </c>
      <c r="B141" s="61" t="s">
        <v>546</v>
      </c>
      <c r="C141" s="61" t="s">
        <v>546</v>
      </c>
      <c r="D141" s="61" t="str">
        <f>IF(Table6[[#This Row],[2020]]=Table6[[#This Row],[2019]], "Yes", "No")</f>
        <v>Yes</v>
      </c>
      <c r="E141" s="61">
        <f>Table25[[#This Row],[Monthly Fees]]</f>
        <v>0</v>
      </c>
      <c r="F141" s="61">
        <f>Table2[[#This Row],[Monthly Fees]]</f>
        <v>0</v>
      </c>
    </row>
    <row r="142" spans="1:6" hidden="1" x14ac:dyDescent="0.25">
      <c r="A142" s="142" t="str">
        <f>Table1422[[#This Row],[Community]]</f>
        <v xml:space="preserve">Iliamna  </v>
      </c>
      <c r="B142" s="61" t="s">
        <v>546</v>
      </c>
      <c r="C142" s="61" t="s">
        <v>546</v>
      </c>
      <c r="D142" s="61" t="str">
        <f>IF(Table6[[#This Row],[2020]]=Table6[[#This Row],[2019]], "Yes", "No")</f>
        <v>Yes</v>
      </c>
      <c r="E142" s="61">
        <f>Table25[[#This Row],[Monthly Fees]]</f>
        <v>0</v>
      </c>
      <c r="F142" s="61">
        <f>Table2[[#This Row],[Monthly Fees]]</f>
        <v>87.89</v>
      </c>
    </row>
    <row r="143" spans="1:6" hidden="1" x14ac:dyDescent="0.25">
      <c r="A143" s="142" t="str">
        <f>Table1422[[#This Row],[Community]]</f>
        <v xml:space="preserve">Ivanof Bay  </v>
      </c>
      <c r="B143" s="61" t="s">
        <v>546</v>
      </c>
      <c r="C143" s="61" t="s">
        <v>546</v>
      </c>
      <c r="D143" s="61" t="str">
        <f>IF(Table6[[#This Row],[2020]]=Table6[[#This Row],[2019]], "Yes", "No")</f>
        <v>Yes</v>
      </c>
      <c r="E143" s="61">
        <f>Table25[[#This Row],[Monthly Fees]]</f>
        <v>0</v>
      </c>
      <c r="F143" s="61">
        <f>Table2[[#This Row],[Monthly Fees]]</f>
        <v>0</v>
      </c>
    </row>
    <row r="144" spans="1:6" hidden="1" x14ac:dyDescent="0.25">
      <c r="A144" s="142" t="str">
        <f>Table1422[[#This Row],[Community]]</f>
        <v xml:space="preserve">Juneau  </v>
      </c>
      <c r="B144" s="61" t="s">
        <v>543</v>
      </c>
      <c r="C144" s="61" t="s">
        <v>543</v>
      </c>
      <c r="D144" s="61" t="str">
        <f>IF(Table6[[#This Row],[2020]]=Table6[[#This Row],[2019]], "Yes", "No")</f>
        <v>Yes</v>
      </c>
      <c r="E144" s="61">
        <f>Table25[[#This Row],[Monthly Fees]]</f>
        <v>0</v>
      </c>
      <c r="F144" s="61">
        <f>Table2[[#This Row],[Monthly Fees]]</f>
        <v>0</v>
      </c>
    </row>
    <row r="145" spans="1:6" hidden="1" x14ac:dyDescent="0.25">
      <c r="A145" s="142" t="str">
        <f>Table1422[[#This Row],[Community]]</f>
        <v xml:space="preserve">Kachemak </v>
      </c>
      <c r="B145" s="61" t="s">
        <v>546</v>
      </c>
      <c r="C145" s="61" t="s">
        <v>546</v>
      </c>
      <c r="D145" s="61" t="str">
        <f>IF(Table6[[#This Row],[2020]]=Table6[[#This Row],[2019]], "Yes", "No")</f>
        <v>Yes</v>
      </c>
      <c r="E145" s="61">
        <f>Table25[[#This Row],[Monthly Fees]]</f>
        <v>0</v>
      </c>
      <c r="F145" s="61">
        <f>Table2[[#This Row],[Monthly Fees]]</f>
        <v>85</v>
      </c>
    </row>
    <row r="146" spans="1:6" hidden="1" x14ac:dyDescent="0.25">
      <c r="A146" s="142" t="str">
        <f>Table1422[[#This Row],[Community]]</f>
        <v xml:space="preserve">Kake </v>
      </c>
      <c r="B146" s="61" t="s">
        <v>544</v>
      </c>
      <c r="C146" s="61" t="s">
        <v>544</v>
      </c>
      <c r="D146" s="61" t="str">
        <f>IF(Table6[[#This Row],[2020]]=Table6[[#This Row],[2019]], "Yes", "No")</f>
        <v>Yes</v>
      </c>
      <c r="E146" s="61">
        <f>Table25[[#This Row],[Monthly Fees]]</f>
        <v>87.89</v>
      </c>
      <c r="F146" s="61">
        <f>Table2[[#This Row],[Monthly Fees]]</f>
        <v>25</v>
      </c>
    </row>
    <row r="147" spans="1:6" hidden="1" x14ac:dyDescent="0.25">
      <c r="A147" s="142" t="str">
        <f>Table1422[[#This Row],[Community]]</f>
        <v xml:space="preserve">Kaktovik </v>
      </c>
      <c r="B147" s="61" t="s">
        <v>546</v>
      </c>
      <c r="C147" s="61" t="s">
        <v>546</v>
      </c>
      <c r="D147" s="61" t="str">
        <f>IF(Table6[[#This Row],[2020]]=Table6[[#This Row],[2019]], "Yes", "No")</f>
        <v>Yes</v>
      </c>
      <c r="E147" s="61">
        <f>Table25[[#This Row],[Monthly Fees]]</f>
        <v>0</v>
      </c>
      <c r="F147" s="61">
        <f>Table2[[#This Row],[Monthly Fees]]</f>
        <v>90.75</v>
      </c>
    </row>
    <row r="148" spans="1:6" hidden="1" x14ac:dyDescent="0.25">
      <c r="A148" s="142" t="str">
        <f>Table1422[[#This Row],[Community]]</f>
        <v xml:space="preserve">Kalifornsky  </v>
      </c>
      <c r="B148" s="61" t="s">
        <v>546</v>
      </c>
      <c r="C148" s="61" t="s">
        <v>546</v>
      </c>
      <c r="D148" s="61" t="str">
        <f>IF(Table6[[#This Row],[2020]]=Table6[[#This Row],[2019]], "Yes", "No")</f>
        <v>Yes</v>
      </c>
      <c r="E148" s="61">
        <f>Table25[[#This Row],[Monthly Fees]]</f>
        <v>0</v>
      </c>
      <c r="F148" s="61">
        <f>Table2[[#This Row],[Monthly Fees]]</f>
        <v>120</v>
      </c>
    </row>
    <row r="149" spans="1:6" x14ac:dyDescent="0.25">
      <c r="A149" s="142" t="str">
        <f>Table1422[[#This Row],[Community]]</f>
        <v xml:space="preserve">Kaltag </v>
      </c>
      <c r="B149" s="61" t="s">
        <v>545</v>
      </c>
      <c r="C149" s="61" t="s">
        <v>544</v>
      </c>
      <c r="D149" s="61" t="str">
        <f>IF(Table6[[#This Row],[2020]]=Table6[[#This Row],[2019]], "Yes", "No")</f>
        <v>No</v>
      </c>
      <c r="E149" s="61">
        <f>Table25[[#This Row],[Monthly Fees]]</f>
        <v>85</v>
      </c>
      <c r="F149" s="61">
        <f>Table2[[#This Row],[Monthly Fees]]</f>
        <v>0</v>
      </c>
    </row>
    <row r="150" spans="1:6" hidden="1" x14ac:dyDescent="0.25">
      <c r="A150" s="142" t="str">
        <f>Table1422[[#This Row],[Community]]</f>
        <v xml:space="preserve">Karluk  </v>
      </c>
      <c r="B150" s="61" t="s">
        <v>544</v>
      </c>
      <c r="C150" s="61" t="s">
        <v>544</v>
      </c>
      <c r="D150" s="61" t="str">
        <f>IF(Table6[[#This Row],[2020]]=Table6[[#This Row],[2019]], "Yes", "No")</f>
        <v>Yes</v>
      </c>
      <c r="E150" s="61">
        <f>Table25[[#This Row],[Monthly Fees]]</f>
        <v>25</v>
      </c>
      <c r="F150" s="61">
        <f>Table2[[#This Row],[Monthly Fees]]</f>
        <v>0</v>
      </c>
    </row>
    <row r="151" spans="1:6" hidden="1" x14ac:dyDescent="0.25">
      <c r="A151" s="142" t="str">
        <f>Table1422[[#This Row],[Community]]</f>
        <v xml:space="preserve">Kasaan </v>
      </c>
      <c r="B151" s="61" t="s">
        <v>545</v>
      </c>
      <c r="C151" s="61" t="s">
        <v>545</v>
      </c>
      <c r="D151" s="61" t="str">
        <f>IF(Table6[[#This Row],[2020]]=Table6[[#This Row],[2019]], "Yes", "No")</f>
        <v>Yes</v>
      </c>
      <c r="E151" s="61">
        <f>Table25[[#This Row],[Monthly Fees]]</f>
        <v>90.75</v>
      </c>
      <c r="F151" s="61">
        <f>Table2[[#This Row],[Monthly Fees]]</f>
        <v>0</v>
      </c>
    </row>
    <row r="152" spans="1:6" hidden="1" x14ac:dyDescent="0.25">
      <c r="A152" s="142" t="str">
        <f>Table1422[[#This Row],[Community]]</f>
        <v xml:space="preserve">Kasigluk  </v>
      </c>
      <c r="B152" s="61" t="s">
        <v>545</v>
      </c>
      <c r="C152" s="61" t="s">
        <v>545</v>
      </c>
      <c r="D152" s="61" t="str">
        <f>IF(Table6[[#This Row],[2020]]=Table6[[#This Row],[2019]], "Yes", "No")</f>
        <v>Yes</v>
      </c>
      <c r="E152" s="61">
        <f>Table25[[#This Row],[Monthly Fees]]</f>
        <v>120</v>
      </c>
      <c r="F152" s="61">
        <f>Table2[[#This Row],[Monthly Fees]]</f>
        <v>0</v>
      </c>
    </row>
    <row r="153" spans="1:6" hidden="1" x14ac:dyDescent="0.25">
      <c r="A153" s="142" t="str">
        <f>Table1422[[#This Row],[Community]]</f>
        <v xml:space="preserve">Kasilof  </v>
      </c>
      <c r="B153" s="61" t="s">
        <v>546</v>
      </c>
      <c r="C153" s="61" t="s">
        <v>546</v>
      </c>
      <c r="D153" s="61" t="str">
        <f>IF(Table6[[#This Row],[2020]]=Table6[[#This Row],[2019]], "Yes", "No")</f>
        <v>Yes</v>
      </c>
      <c r="E153" s="61">
        <f>Table25[[#This Row],[Monthly Fees]]</f>
        <v>0</v>
      </c>
      <c r="F153" s="61">
        <f>Table2[[#This Row],[Monthly Fees]]</f>
        <v>47.6</v>
      </c>
    </row>
    <row r="154" spans="1:6" hidden="1" x14ac:dyDescent="0.25">
      <c r="A154" s="142" t="str">
        <f>Table1422[[#This Row],[Community]]</f>
        <v xml:space="preserve">Kenai </v>
      </c>
      <c r="B154" s="61" t="s">
        <v>546</v>
      </c>
      <c r="C154" s="61" t="s">
        <v>546</v>
      </c>
      <c r="D154" s="61" t="str">
        <f>IF(Table6[[#This Row],[2020]]=Table6[[#This Row],[2019]], "Yes", "No")</f>
        <v>Yes</v>
      </c>
      <c r="E154" s="61">
        <f>Table25[[#This Row],[Monthly Fees]]</f>
        <v>0</v>
      </c>
      <c r="F154" s="61">
        <f>Table2[[#This Row],[Monthly Fees]]</f>
        <v>37.44</v>
      </c>
    </row>
    <row r="155" spans="1:6" hidden="1" x14ac:dyDescent="0.25">
      <c r="A155" s="142" t="str">
        <f>Table1422[[#This Row],[Community]]</f>
        <v xml:space="preserve">Kenny Lake  </v>
      </c>
      <c r="B155" s="61" t="s">
        <v>544</v>
      </c>
      <c r="C155" s="61" t="s">
        <v>544</v>
      </c>
      <c r="D155" s="61" t="str">
        <f>IF(Table6[[#This Row],[2020]]=Table6[[#This Row],[2019]], "Yes", "No")</f>
        <v>Yes</v>
      </c>
      <c r="E155" s="61">
        <f>Table25[[#This Row],[Monthly Fees]]</f>
        <v>0</v>
      </c>
      <c r="F155" s="61">
        <f>Table2[[#This Row],[Monthly Fees]]</f>
        <v>30</v>
      </c>
    </row>
    <row r="156" spans="1:6" hidden="1" x14ac:dyDescent="0.25">
      <c r="A156" s="142" t="str">
        <f>Table1422[[#This Row],[Community]]</f>
        <v xml:space="preserve">Ketchikan </v>
      </c>
      <c r="B156" s="61" t="s">
        <v>546</v>
      </c>
      <c r="C156" s="61" t="s">
        <v>546</v>
      </c>
      <c r="D156" s="61" t="str">
        <f>IF(Table6[[#This Row],[2020]]=Table6[[#This Row],[2019]], "Yes", "No")</f>
        <v>Yes</v>
      </c>
      <c r="E156" s="61">
        <f>Table25[[#This Row],[Monthly Fees]]</f>
        <v>0</v>
      </c>
      <c r="F156" s="61">
        <f>Table2[[#This Row],[Monthly Fees]]</f>
        <v>0</v>
      </c>
    </row>
    <row r="157" spans="1:6" hidden="1" x14ac:dyDescent="0.25">
      <c r="A157" s="142" t="str">
        <f>Table1422[[#This Row],[Community]]</f>
        <v xml:space="preserve">Kiana </v>
      </c>
      <c r="B157" s="61" t="s">
        <v>544</v>
      </c>
      <c r="C157" s="61" t="s">
        <v>544</v>
      </c>
      <c r="D157" s="61" t="str">
        <f>IF(Table6[[#This Row],[2020]]=Table6[[#This Row],[2019]], "Yes", "No")</f>
        <v>Yes</v>
      </c>
      <c r="E157" s="61">
        <f>Table25[[#This Row],[Monthly Fees]]</f>
        <v>47.6</v>
      </c>
      <c r="F157" s="61">
        <f>Table2[[#This Row],[Monthly Fees]]</f>
        <v>0</v>
      </c>
    </row>
    <row r="158" spans="1:6" hidden="1" x14ac:dyDescent="0.25">
      <c r="A158" s="142" t="str">
        <f>Table1422[[#This Row],[Community]]</f>
        <v xml:space="preserve">King Cove </v>
      </c>
      <c r="B158" s="61" t="s">
        <v>546</v>
      </c>
      <c r="C158" s="61" t="s">
        <v>546</v>
      </c>
      <c r="D158" s="61" t="str">
        <f>IF(Table6[[#This Row],[2020]]=Table6[[#This Row],[2019]], "Yes", "No")</f>
        <v>Yes</v>
      </c>
      <c r="E158" s="61">
        <f>Table25[[#This Row],[Monthly Fees]]</f>
        <v>37.44</v>
      </c>
      <c r="F158" s="61">
        <f>Table2[[#This Row],[Monthly Fees]]</f>
        <v>88.94</v>
      </c>
    </row>
    <row r="159" spans="1:6" hidden="1" x14ac:dyDescent="0.25">
      <c r="A159" s="142" t="str">
        <f>Table1422[[#This Row],[Community]]</f>
        <v xml:space="preserve">King Salmon  </v>
      </c>
      <c r="B159" s="61" t="s">
        <v>546</v>
      </c>
      <c r="C159" s="61" t="s">
        <v>546</v>
      </c>
      <c r="D159" s="61" t="str">
        <f>IF(Table6[[#This Row],[2020]]=Table6[[#This Row],[2019]], "Yes", "No")</f>
        <v>Yes</v>
      </c>
      <c r="E159" s="61">
        <f>Table25[[#This Row],[Monthly Fees]]</f>
        <v>30</v>
      </c>
      <c r="F159" s="61">
        <f>Table2[[#This Row],[Monthly Fees]]</f>
        <v>60</v>
      </c>
    </row>
    <row r="160" spans="1:6" hidden="1" x14ac:dyDescent="0.25">
      <c r="A160" s="142" t="str">
        <f>Table1422[[#This Row],[Community]]</f>
        <v xml:space="preserve">Kipnuk  </v>
      </c>
      <c r="B160" s="61" t="s">
        <v>544</v>
      </c>
      <c r="C160" s="61" t="s">
        <v>544</v>
      </c>
      <c r="D160" s="61" t="str">
        <f>IF(Table6[[#This Row],[2020]]=Table6[[#This Row],[2019]], "Yes", "No")</f>
        <v>Yes</v>
      </c>
      <c r="E160" s="61">
        <f>Table25[[#This Row],[Monthly Fees]]</f>
        <v>0</v>
      </c>
      <c r="F160" s="61">
        <f>Table2[[#This Row],[Monthly Fees]]</f>
        <v>0</v>
      </c>
    </row>
    <row r="161" spans="1:6" hidden="1" x14ac:dyDescent="0.25">
      <c r="A161" s="142" t="str">
        <f>Table1422[[#This Row],[Community]]</f>
        <v xml:space="preserve">Kivalina </v>
      </c>
      <c r="B161" s="61" t="s">
        <v>544</v>
      </c>
      <c r="C161" s="61" t="s">
        <v>544</v>
      </c>
      <c r="D161" s="61" t="str">
        <f>IF(Table6[[#This Row],[2020]]=Table6[[#This Row],[2019]], "Yes", "No")</f>
        <v>Yes</v>
      </c>
      <c r="E161" s="61">
        <f>Table25[[#This Row],[Monthly Fees]]</f>
        <v>0</v>
      </c>
      <c r="F161" s="61">
        <f>Table2[[#This Row],[Monthly Fees]]</f>
        <v>0</v>
      </c>
    </row>
    <row r="162" spans="1:6" hidden="1" x14ac:dyDescent="0.25">
      <c r="A162" s="142" t="str">
        <f>Table1422[[#This Row],[Community]]</f>
        <v xml:space="preserve">Klawock </v>
      </c>
      <c r="B162" s="61" t="s">
        <v>544</v>
      </c>
      <c r="C162" s="61" t="s">
        <v>544</v>
      </c>
      <c r="D162" s="61" t="str">
        <f>IF(Table6[[#This Row],[2020]]=Table6[[#This Row],[2019]], "Yes", "No")</f>
        <v>Yes</v>
      </c>
      <c r="E162" s="61">
        <f>Table25[[#This Row],[Monthly Fees]]</f>
        <v>88.94</v>
      </c>
      <c r="F162" s="61">
        <f>Table2[[#This Row],[Monthly Fees]]</f>
        <v>68</v>
      </c>
    </row>
    <row r="163" spans="1:6" hidden="1" x14ac:dyDescent="0.25">
      <c r="A163" s="142" t="str">
        <f>Table1422[[#This Row],[Community]]</f>
        <v xml:space="preserve">Klukwan  </v>
      </c>
      <c r="B163" s="61" t="s">
        <v>544</v>
      </c>
      <c r="C163" s="61" t="s">
        <v>544</v>
      </c>
      <c r="D163" s="61" t="str">
        <f>IF(Table6[[#This Row],[2020]]=Table6[[#This Row],[2019]], "Yes", "No")</f>
        <v>Yes</v>
      </c>
      <c r="E163" s="61">
        <f>Table25[[#This Row],[Monthly Fees]]</f>
        <v>60</v>
      </c>
      <c r="F163" s="61">
        <f>Table2[[#This Row],[Monthly Fees]]</f>
        <v>0</v>
      </c>
    </row>
    <row r="164" spans="1:6" hidden="1" x14ac:dyDescent="0.25">
      <c r="A164" s="142" t="str">
        <f>Table1422[[#This Row],[Community]]</f>
        <v xml:space="preserve">Knik River  </v>
      </c>
      <c r="B164" s="61" t="s">
        <v>546</v>
      </c>
      <c r="C164" s="61" t="s">
        <v>546</v>
      </c>
      <c r="D164" s="61" t="str">
        <f>IF(Table6[[#This Row],[2020]]=Table6[[#This Row],[2019]], "Yes", "No")</f>
        <v>Yes</v>
      </c>
      <c r="E164" s="61">
        <f>Table25[[#This Row],[Monthly Fees]]</f>
        <v>0</v>
      </c>
      <c r="F164" s="61">
        <f>Table2[[#This Row],[Monthly Fees]]</f>
        <v>0</v>
      </c>
    </row>
    <row r="165" spans="1:6" hidden="1" x14ac:dyDescent="0.25">
      <c r="A165" s="142" t="str">
        <f>Table1422[[#This Row],[Community]]</f>
        <v xml:space="preserve">Knik-Fairview  </v>
      </c>
      <c r="B165" s="61" t="s">
        <v>546</v>
      </c>
      <c r="C165" s="61" t="s">
        <v>546</v>
      </c>
      <c r="D165" s="61" t="str">
        <f>IF(Table6[[#This Row],[2020]]=Table6[[#This Row],[2019]], "Yes", "No")</f>
        <v>Yes</v>
      </c>
      <c r="E165" s="61">
        <f>Table25[[#This Row],[Monthly Fees]]</f>
        <v>0</v>
      </c>
      <c r="F165" s="61">
        <f>Table2[[#This Row],[Monthly Fees]]</f>
        <v>90</v>
      </c>
    </row>
    <row r="166" spans="1:6" hidden="1" x14ac:dyDescent="0.25">
      <c r="A166" s="142" t="str">
        <f>Table1422[[#This Row],[Community]]</f>
        <v xml:space="preserve">Kobuk </v>
      </c>
      <c r="B166" s="61" t="s">
        <v>544</v>
      </c>
      <c r="C166" s="61" t="s">
        <v>544</v>
      </c>
      <c r="D166" s="61" t="str">
        <f>IF(Table6[[#This Row],[2020]]=Table6[[#This Row],[2019]], "Yes", "No")</f>
        <v>Yes</v>
      </c>
      <c r="E166" s="61">
        <f>Table25[[#This Row],[Monthly Fees]]</f>
        <v>68</v>
      </c>
      <c r="F166" s="61">
        <f>Table2[[#This Row],[Monthly Fees]]</f>
        <v>20</v>
      </c>
    </row>
    <row r="167" spans="1:6" hidden="1" x14ac:dyDescent="0.25">
      <c r="A167" s="142" t="str">
        <f>Table1422[[#This Row],[Community]]</f>
        <v xml:space="preserve">Kodiak </v>
      </c>
      <c r="B167" s="61" t="s">
        <v>546</v>
      </c>
      <c r="C167" s="61" t="s">
        <v>546</v>
      </c>
      <c r="D167" s="61" t="str">
        <f>IF(Table6[[#This Row],[2020]]=Table6[[#This Row],[2019]], "Yes", "No")</f>
        <v>Yes</v>
      </c>
      <c r="E167" s="61">
        <f>Table25[[#This Row],[Monthly Fees]]</f>
        <v>0</v>
      </c>
      <c r="F167" s="61">
        <f>Table2[[#This Row],[Monthly Fees]]</f>
        <v>0</v>
      </c>
    </row>
    <row r="168" spans="1:6" hidden="1" x14ac:dyDescent="0.25">
      <c r="A168" s="142" t="str">
        <f>Table1422[[#This Row],[Community]]</f>
        <v xml:space="preserve">Kodiak Station  </v>
      </c>
      <c r="B168" s="61" t="s">
        <v>546</v>
      </c>
      <c r="C168" s="61" t="s">
        <v>546</v>
      </c>
      <c r="D168" s="61" t="str">
        <f>IF(Table6[[#This Row],[2020]]=Table6[[#This Row],[2019]], "Yes", "No")</f>
        <v>Yes</v>
      </c>
      <c r="E168" s="61">
        <f>Table25[[#This Row],[Monthly Fees]]</f>
        <v>0</v>
      </c>
      <c r="F168" s="61">
        <f>Table2[[#This Row],[Monthly Fees]]</f>
        <v>104.5</v>
      </c>
    </row>
    <row r="169" spans="1:6" hidden="1" x14ac:dyDescent="0.25">
      <c r="A169" s="142" t="str">
        <f>Table1422[[#This Row],[Community]]</f>
        <v xml:space="preserve">Kokhanok  </v>
      </c>
      <c r="B169" s="61" t="s">
        <v>545</v>
      </c>
      <c r="C169" s="61" t="s">
        <v>545</v>
      </c>
      <c r="D169" s="61" t="str">
        <f>IF(Table6[[#This Row],[2020]]=Table6[[#This Row],[2019]], "Yes", "No")</f>
        <v>Yes</v>
      </c>
      <c r="E169" s="61">
        <f>Table25[[#This Row],[Monthly Fees]]</f>
        <v>90</v>
      </c>
      <c r="F169" s="61">
        <f>Table2[[#This Row],[Monthly Fees]]</f>
        <v>134.81</v>
      </c>
    </row>
    <row r="170" spans="1:6" hidden="1" x14ac:dyDescent="0.25">
      <c r="A170" s="142" t="str">
        <f>Table1422[[#This Row],[Community]]</f>
        <v xml:space="preserve">Koliganek  </v>
      </c>
      <c r="B170" s="61" t="s">
        <v>544</v>
      </c>
      <c r="C170" s="61" t="s">
        <v>544</v>
      </c>
      <c r="D170" s="61" t="str">
        <f>IF(Table6[[#This Row],[2020]]=Table6[[#This Row],[2019]], "Yes", "No")</f>
        <v>Yes</v>
      </c>
      <c r="E170" s="61">
        <f>Table25[[#This Row],[Monthly Fees]]</f>
        <v>20</v>
      </c>
      <c r="F170" s="61">
        <f>Table2[[#This Row],[Monthly Fees]]</f>
        <v>70</v>
      </c>
    </row>
    <row r="171" spans="1:6" hidden="1" x14ac:dyDescent="0.25">
      <c r="A171" s="142" t="str">
        <f>Table1422[[#This Row],[Community]]</f>
        <v xml:space="preserve">Kongiganak  </v>
      </c>
      <c r="B171" s="61" t="s">
        <v>544</v>
      </c>
      <c r="C171" s="61" t="s">
        <v>544</v>
      </c>
      <c r="D171" s="61" t="str">
        <f>IF(Table6[[#This Row],[2020]]=Table6[[#This Row],[2019]], "Yes", "No")</f>
        <v>Yes</v>
      </c>
      <c r="E171" s="61">
        <f>Table25[[#This Row],[Monthly Fees]]</f>
        <v>0</v>
      </c>
      <c r="F171" s="61">
        <f>Table2[[#This Row],[Monthly Fees]]</f>
        <v>0</v>
      </c>
    </row>
    <row r="172" spans="1:6" hidden="1" x14ac:dyDescent="0.25">
      <c r="A172" s="142" t="str">
        <f>Table1422[[#This Row],[Community]]</f>
        <v xml:space="preserve">Kotlik </v>
      </c>
      <c r="B172" s="61" t="s">
        <v>545</v>
      </c>
      <c r="C172" s="61" t="s">
        <v>545</v>
      </c>
      <c r="D172" s="61" t="str">
        <f>IF(Table6[[#This Row],[2020]]=Table6[[#This Row],[2019]], "Yes", "No")</f>
        <v>Yes</v>
      </c>
      <c r="E172" s="61">
        <f>Table25[[#This Row],[Monthly Fees]]</f>
        <v>104.5</v>
      </c>
      <c r="F172" s="61">
        <f>Table2[[#This Row],[Monthly Fees]]</f>
        <v>0</v>
      </c>
    </row>
    <row r="173" spans="1:6" hidden="1" x14ac:dyDescent="0.25">
      <c r="A173" s="142" t="str">
        <f>Table1422[[#This Row],[Community]]</f>
        <v xml:space="preserve">Kotzebue </v>
      </c>
      <c r="B173" s="61" t="s">
        <v>545</v>
      </c>
      <c r="C173" s="61" t="s">
        <v>545</v>
      </c>
      <c r="D173" s="61" t="str">
        <f>IF(Table6[[#This Row],[2020]]=Table6[[#This Row],[2019]], "Yes", "No")</f>
        <v>Yes</v>
      </c>
      <c r="E173" s="61">
        <f>Table25[[#This Row],[Monthly Fees]]</f>
        <v>134.81</v>
      </c>
      <c r="F173" s="61">
        <f>Table2[[#This Row],[Monthly Fees]]</f>
        <v>116</v>
      </c>
    </row>
    <row r="174" spans="1:6" hidden="1" x14ac:dyDescent="0.25">
      <c r="A174" s="142" t="str">
        <f>Table1422[[#This Row],[Community]]</f>
        <v xml:space="preserve">Koyuk </v>
      </c>
      <c r="B174" s="61" t="s">
        <v>545</v>
      </c>
      <c r="C174" s="61" t="s">
        <v>545</v>
      </c>
      <c r="D174" s="61" t="str">
        <f>IF(Table6[[#This Row],[2020]]=Table6[[#This Row],[2019]], "Yes", "No")</f>
        <v>Yes</v>
      </c>
      <c r="E174" s="61">
        <f>Table25[[#This Row],[Monthly Fees]]</f>
        <v>70</v>
      </c>
      <c r="F174" s="61">
        <f>Table2[[#This Row],[Monthly Fees]]</f>
        <v>0</v>
      </c>
    </row>
    <row r="175" spans="1:6" hidden="1" x14ac:dyDescent="0.25">
      <c r="A175" s="142" t="str">
        <f>Table1422[[#This Row],[Community]]</f>
        <v xml:space="preserve">Koyukuk </v>
      </c>
      <c r="B175" s="61" t="s">
        <v>544</v>
      </c>
      <c r="C175" s="61" t="s">
        <v>544</v>
      </c>
      <c r="D175" s="61" t="str">
        <f>IF(Table6[[#This Row],[2020]]=Table6[[#This Row],[2019]], "Yes", "No")</f>
        <v>Yes</v>
      </c>
      <c r="E175" s="61">
        <f>Table25[[#This Row],[Monthly Fees]]</f>
        <v>0</v>
      </c>
      <c r="F175" s="61">
        <f>Table2[[#This Row],[Monthly Fees]]</f>
        <v>0</v>
      </c>
    </row>
    <row r="176" spans="1:6" hidden="1" x14ac:dyDescent="0.25">
      <c r="A176" s="142" t="str">
        <f>Table1422[[#This Row],[Community]]</f>
        <v xml:space="preserve">Kupreanof </v>
      </c>
      <c r="B176" s="61" t="s">
        <v>544</v>
      </c>
      <c r="C176" s="61" t="s">
        <v>544</v>
      </c>
      <c r="D176" s="61" t="str">
        <f>IF(Table6[[#This Row],[2020]]=Table6[[#This Row],[2019]], "Yes", "No")</f>
        <v>Yes</v>
      </c>
      <c r="E176" s="61">
        <f>Table25[[#This Row],[Monthly Fees]]</f>
        <v>0</v>
      </c>
      <c r="F176" s="61">
        <f>Table2[[#This Row],[Monthly Fees]]</f>
        <v>0</v>
      </c>
    </row>
    <row r="177" spans="1:6" hidden="1" x14ac:dyDescent="0.25">
      <c r="A177" s="142" t="str">
        <f>Table1422[[#This Row],[Community]]</f>
        <v xml:space="preserve">Kwethluk </v>
      </c>
      <c r="B177" s="61" t="s">
        <v>545</v>
      </c>
      <c r="C177" s="61" t="s">
        <v>545</v>
      </c>
      <c r="D177" s="61" t="str">
        <f>IF(Table6[[#This Row],[2020]]=Table6[[#This Row],[2019]], "Yes", "No")</f>
        <v>Yes</v>
      </c>
      <c r="E177" s="61">
        <f>Table25[[#This Row],[Monthly Fees]]</f>
        <v>116</v>
      </c>
      <c r="F177" s="61">
        <f>Table2[[#This Row],[Monthly Fees]]</f>
        <v>0</v>
      </c>
    </row>
    <row r="178" spans="1:6" hidden="1" x14ac:dyDescent="0.25">
      <c r="A178" s="142" t="str">
        <f>Table1422[[#This Row],[Community]]</f>
        <v xml:space="preserve">Kwigillingok  </v>
      </c>
      <c r="B178" s="61" t="s">
        <v>546</v>
      </c>
      <c r="C178" s="61" t="s">
        <v>546</v>
      </c>
      <c r="D178" s="61" t="str">
        <f>IF(Table6[[#This Row],[2020]]=Table6[[#This Row],[2019]], "Yes", "No")</f>
        <v>Yes</v>
      </c>
      <c r="E178" s="61">
        <f>Table25[[#This Row],[Monthly Fees]]</f>
        <v>0</v>
      </c>
      <c r="F178" s="61">
        <f>Table2[[#This Row],[Monthly Fees]]</f>
        <v>59.95</v>
      </c>
    </row>
    <row r="179" spans="1:6" hidden="1" x14ac:dyDescent="0.25">
      <c r="A179" s="142" t="str">
        <f>Table1422[[#This Row],[Community]]</f>
        <v xml:space="preserve">Lake Louise  </v>
      </c>
      <c r="B179" s="61" t="s">
        <v>546</v>
      </c>
      <c r="C179" s="61" t="s">
        <v>546</v>
      </c>
      <c r="D179" s="61" t="str">
        <f>IF(Table6[[#This Row],[2020]]=Table6[[#This Row],[2019]], "Yes", "No")</f>
        <v>Yes</v>
      </c>
      <c r="E179" s="61">
        <f>Table25[[#This Row],[Monthly Fees]]</f>
        <v>0</v>
      </c>
      <c r="F179" s="61">
        <f>Table2[[#This Row],[Monthly Fees]]</f>
        <v>0</v>
      </c>
    </row>
    <row r="180" spans="1:6" hidden="1" x14ac:dyDescent="0.25">
      <c r="A180" s="142" t="str">
        <f>Table1422[[#This Row],[Community]]</f>
        <v xml:space="preserve">Lake Minchumina  </v>
      </c>
      <c r="B180" s="61" t="s">
        <v>543</v>
      </c>
      <c r="C180" s="61" t="s">
        <v>543</v>
      </c>
      <c r="D180" s="61" t="str">
        <f>IF(Table6[[#This Row],[2020]]=Table6[[#This Row],[2019]], "Yes", "No")</f>
        <v>Yes</v>
      </c>
      <c r="E180" s="61">
        <f>Table25[[#This Row],[Monthly Fees]]</f>
        <v>0</v>
      </c>
      <c r="F180" s="61">
        <f>Table2[[#This Row],[Monthly Fees]]</f>
        <v>0</v>
      </c>
    </row>
    <row r="181" spans="1:6" hidden="1" x14ac:dyDescent="0.25">
      <c r="A181" s="142" t="str">
        <f>Table1422[[#This Row],[Community]]</f>
        <v xml:space="preserve">Lakes  </v>
      </c>
      <c r="B181" s="61" t="s">
        <v>546</v>
      </c>
      <c r="C181" s="61" t="s">
        <v>546</v>
      </c>
      <c r="D181" s="61" t="str">
        <f>IF(Table6[[#This Row],[2020]]=Table6[[#This Row],[2019]], "Yes", "No")</f>
        <v>Yes</v>
      </c>
      <c r="E181" s="61">
        <f>Table25[[#This Row],[Monthly Fees]]</f>
        <v>0</v>
      </c>
      <c r="F181" s="61">
        <f>Table2[[#This Row],[Monthly Fees]]</f>
        <v>0</v>
      </c>
    </row>
    <row r="182" spans="1:6" hidden="1" x14ac:dyDescent="0.25">
      <c r="A182" s="142" t="str">
        <f>Table1422[[#This Row],[Community]]</f>
        <v xml:space="preserve">Larsen Bay </v>
      </c>
      <c r="B182" s="61" t="s">
        <v>546</v>
      </c>
      <c r="C182" s="61" t="s">
        <v>546</v>
      </c>
      <c r="D182" s="61" t="str">
        <f>IF(Table6[[#This Row],[2020]]=Table6[[#This Row],[2019]], "Yes", "No")</f>
        <v>Yes</v>
      </c>
      <c r="E182" s="61">
        <f>Table25[[#This Row],[Monthly Fees]]</f>
        <v>59.95</v>
      </c>
      <c r="F182" s="61">
        <f>Table2[[#This Row],[Monthly Fees]]</f>
        <v>0</v>
      </c>
    </row>
    <row r="183" spans="1:6" hidden="1" x14ac:dyDescent="0.25">
      <c r="A183" s="142" t="str">
        <f>Table1422[[#This Row],[Community]]</f>
        <v xml:space="preserve">Lazy Mountain  </v>
      </c>
      <c r="B183" s="61" t="s">
        <v>546</v>
      </c>
      <c r="C183" s="61" t="s">
        <v>546</v>
      </c>
      <c r="D183" s="61" t="str">
        <f>IF(Table6[[#This Row],[2020]]=Table6[[#This Row],[2019]], "Yes", "No")</f>
        <v>Yes</v>
      </c>
      <c r="E183" s="61">
        <f>Table25[[#This Row],[Monthly Fees]]</f>
        <v>0</v>
      </c>
      <c r="F183" s="61">
        <f>Table2[[#This Row],[Monthly Fees]]</f>
        <v>0</v>
      </c>
    </row>
    <row r="184" spans="1:6" hidden="1" x14ac:dyDescent="0.25">
      <c r="A184" s="142" t="str">
        <f>Table1422[[#This Row],[Community]]</f>
        <v xml:space="preserve">Levelock  </v>
      </c>
      <c r="B184" s="61" t="s">
        <v>544</v>
      </c>
      <c r="C184" s="61" t="s">
        <v>544</v>
      </c>
      <c r="D184" s="61" t="str">
        <f>IF(Table6[[#This Row],[2020]]=Table6[[#This Row],[2019]], "Yes", "No")</f>
        <v>Yes</v>
      </c>
      <c r="E184" s="61">
        <f>Table25[[#This Row],[Monthly Fees]]</f>
        <v>0</v>
      </c>
      <c r="F184" s="61">
        <f>Table2[[#This Row],[Monthly Fees]]</f>
        <v>0</v>
      </c>
    </row>
    <row r="185" spans="1:6" hidden="1" x14ac:dyDescent="0.25">
      <c r="A185" s="142" t="str">
        <f>Table1422[[#This Row],[Community]]</f>
        <v xml:space="preserve">Lime Village  </v>
      </c>
      <c r="B185" s="61" t="s">
        <v>544</v>
      </c>
      <c r="C185" s="61" t="s">
        <v>544</v>
      </c>
      <c r="D185" s="61" t="str">
        <f>IF(Table6[[#This Row],[2020]]=Table6[[#This Row],[2019]], "Yes", "No")</f>
        <v>Yes</v>
      </c>
      <c r="E185" s="61">
        <f>Table25[[#This Row],[Monthly Fees]]</f>
        <v>0</v>
      </c>
      <c r="F185" s="61">
        <f>Table2[[#This Row],[Monthly Fees]]</f>
        <v>156</v>
      </c>
    </row>
    <row r="186" spans="1:6" hidden="1" x14ac:dyDescent="0.25">
      <c r="A186" s="142" t="str">
        <f>Table1422[[#This Row],[Community]]</f>
        <v xml:space="preserve">Livengood  </v>
      </c>
      <c r="B186" s="61" t="e">
        <v>#DIV/0!</v>
      </c>
      <c r="C186" s="61" t="e">
        <v>#DIV/0!</v>
      </c>
      <c r="D186" s="61" t="e">
        <f>IF(Table6[[#This Row],[2020]]=Table6[[#This Row],[2019]], "Yes", "No")</f>
        <v>#DIV/0!</v>
      </c>
      <c r="E186" s="61">
        <f>Table25[[#This Row],[Monthly Fees]]</f>
        <v>0</v>
      </c>
      <c r="F186" s="61">
        <f>Table2[[#This Row],[Monthly Fees]]</f>
        <v>0</v>
      </c>
    </row>
    <row r="187" spans="1:6" hidden="1" x14ac:dyDescent="0.25">
      <c r="A187" s="142" t="str">
        <f>Table1422[[#This Row],[Community]]</f>
        <v xml:space="preserve">Loring  </v>
      </c>
      <c r="B187" s="61" t="e">
        <v>#DIV/0!</v>
      </c>
      <c r="C187" s="61" t="e">
        <v>#DIV/0!</v>
      </c>
      <c r="D187" s="61" t="e">
        <f>IF(Table6[[#This Row],[2020]]=Table6[[#This Row],[2019]], "Yes", "No")</f>
        <v>#DIV/0!</v>
      </c>
      <c r="E187" s="61">
        <f>Table25[[#This Row],[Monthly Fees]]</f>
        <v>0</v>
      </c>
      <c r="F187" s="61">
        <f>Table2[[#This Row],[Monthly Fees]]</f>
        <v>0</v>
      </c>
    </row>
    <row r="188" spans="1:6" hidden="1" x14ac:dyDescent="0.25">
      <c r="A188" s="142" t="str">
        <f>Table1422[[#This Row],[Community]]</f>
        <v xml:space="preserve">Lowell Point  </v>
      </c>
      <c r="B188" s="61" t="e">
        <v>#DIV/0!</v>
      </c>
      <c r="C188" s="61" t="e">
        <v>#DIV/0!</v>
      </c>
      <c r="D188" s="61" t="e">
        <f>IF(Table6[[#This Row],[2020]]=Table6[[#This Row],[2019]], "Yes", "No")</f>
        <v>#DIV/0!</v>
      </c>
      <c r="E188" s="61">
        <f>Table25[[#This Row],[Monthly Fees]]</f>
        <v>0</v>
      </c>
      <c r="F188" s="61">
        <f>Table2[[#This Row],[Monthly Fees]]</f>
        <v>80</v>
      </c>
    </row>
    <row r="189" spans="1:6" hidden="1" x14ac:dyDescent="0.25">
      <c r="A189" s="142" t="str">
        <f>Table1422[[#This Row],[Community]]</f>
        <v xml:space="preserve">Lower Kalskag </v>
      </c>
      <c r="B189" s="61" t="s">
        <v>545</v>
      </c>
      <c r="C189" s="61" t="s">
        <v>545</v>
      </c>
      <c r="D189" s="61" t="str">
        <f>IF(Table6[[#This Row],[2020]]=Table6[[#This Row],[2019]], "Yes", "No")</f>
        <v>Yes</v>
      </c>
      <c r="E189" s="61">
        <f>Table25[[#This Row],[Monthly Fees]]</f>
        <v>156</v>
      </c>
      <c r="F189" s="61">
        <f>Table2[[#This Row],[Monthly Fees]]</f>
        <v>75</v>
      </c>
    </row>
    <row r="190" spans="1:6" hidden="1" x14ac:dyDescent="0.25">
      <c r="A190" s="142" t="str">
        <f>Table1422[[#This Row],[Community]]</f>
        <v xml:space="preserve">Lutak  </v>
      </c>
      <c r="B190" s="61" t="s">
        <v>546</v>
      </c>
      <c r="C190" s="61" t="s">
        <v>546</v>
      </c>
      <c r="D190" s="61" t="str">
        <f>IF(Table6[[#This Row],[2020]]=Table6[[#This Row],[2019]], "Yes", "No")</f>
        <v>Yes</v>
      </c>
      <c r="E190" s="61">
        <f>Table25[[#This Row],[Monthly Fees]]</f>
        <v>0</v>
      </c>
      <c r="F190" s="61">
        <f>Table2[[#This Row],[Monthly Fees]]</f>
        <v>0</v>
      </c>
    </row>
    <row r="191" spans="1:6" hidden="1" x14ac:dyDescent="0.25">
      <c r="A191" s="142" t="str">
        <f>Table1422[[#This Row],[Community]]</f>
        <v xml:space="preserve">Manley Hot Springs  </v>
      </c>
      <c r="B191" s="61" t="s">
        <v>546</v>
      </c>
      <c r="C191" s="61" t="s">
        <v>546</v>
      </c>
      <c r="D191" s="61" t="str">
        <f>IF(Table6[[#This Row],[2020]]=Table6[[#This Row],[2019]], "Yes", "No")</f>
        <v>Yes</v>
      </c>
      <c r="E191" s="61">
        <f>Table25[[#This Row],[Monthly Fees]]</f>
        <v>0</v>
      </c>
      <c r="F191" s="61">
        <f>Table2[[#This Row],[Monthly Fees]]</f>
        <v>130</v>
      </c>
    </row>
    <row r="192" spans="1:6" hidden="1" x14ac:dyDescent="0.25">
      <c r="A192" s="142" t="str">
        <f>Table1422[[#This Row],[Community]]</f>
        <v xml:space="preserve">Manokotak </v>
      </c>
      <c r="B192" s="61" t="s">
        <v>544</v>
      </c>
      <c r="C192" s="61" t="s">
        <v>544</v>
      </c>
      <c r="D192" s="61" t="str">
        <f>IF(Table6[[#This Row],[2020]]=Table6[[#This Row],[2019]], "Yes", "No")</f>
        <v>Yes</v>
      </c>
      <c r="E192" s="61">
        <f>Table25[[#This Row],[Monthly Fees]]</f>
        <v>80</v>
      </c>
      <c r="F192" s="61">
        <f>Table2[[#This Row],[Monthly Fees]]</f>
        <v>0</v>
      </c>
    </row>
    <row r="193" spans="1:6" hidden="1" x14ac:dyDescent="0.25">
      <c r="A193" s="142" t="str">
        <f>Table1422[[#This Row],[Community]]</f>
        <v xml:space="preserve">Marshall </v>
      </c>
      <c r="B193" s="61" t="s">
        <v>545</v>
      </c>
      <c r="C193" s="61" t="s">
        <v>545</v>
      </c>
      <c r="D193" s="61" t="str">
        <f>IF(Table6[[#This Row],[2020]]=Table6[[#This Row],[2019]], "Yes", "No")</f>
        <v>Yes</v>
      </c>
      <c r="E193" s="61">
        <f>Table25[[#This Row],[Monthly Fees]]</f>
        <v>75</v>
      </c>
      <c r="F193" s="61">
        <f>Table2[[#This Row],[Monthly Fees]]</f>
        <v>0</v>
      </c>
    </row>
    <row r="194" spans="1:6" hidden="1" x14ac:dyDescent="0.25">
      <c r="A194" s="142" t="str">
        <f>Table1422[[#This Row],[Community]]</f>
        <v xml:space="preserve">McCarthy  </v>
      </c>
      <c r="B194" s="61" t="s">
        <v>546</v>
      </c>
      <c r="C194" s="61" t="s">
        <v>546</v>
      </c>
      <c r="D194" s="61" t="str">
        <f>IF(Table6[[#This Row],[2020]]=Table6[[#This Row],[2019]], "Yes", "No")</f>
        <v>Yes</v>
      </c>
      <c r="E194" s="61">
        <f>Table25[[#This Row],[Monthly Fees]]</f>
        <v>0</v>
      </c>
      <c r="F194" s="61">
        <f>Table2[[#This Row],[Monthly Fees]]</f>
        <v>0</v>
      </c>
    </row>
    <row r="195" spans="1:6" hidden="1" x14ac:dyDescent="0.25">
      <c r="A195" s="142" t="str">
        <f>Table1422[[#This Row],[Community]]</f>
        <v xml:space="preserve">McGrath </v>
      </c>
      <c r="B195" s="61" t="s">
        <v>545</v>
      </c>
      <c r="C195" s="61" t="s">
        <v>545</v>
      </c>
      <c r="D195" s="61" t="str">
        <f>IF(Table6[[#This Row],[2020]]=Table6[[#This Row],[2019]], "Yes", "No")</f>
        <v>Yes</v>
      </c>
      <c r="E195" s="61">
        <f>Table25[[#This Row],[Monthly Fees]]</f>
        <v>130</v>
      </c>
      <c r="F195" s="61">
        <f>Table2[[#This Row],[Monthly Fees]]</f>
        <v>0</v>
      </c>
    </row>
    <row r="196" spans="1:6" hidden="1" x14ac:dyDescent="0.25">
      <c r="A196" s="142" t="str">
        <f>Table1422[[#This Row],[Community]]</f>
        <v xml:space="preserve">Meadow Lakes  </v>
      </c>
      <c r="B196" s="61" t="s">
        <v>546</v>
      </c>
      <c r="C196" s="61" t="s">
        <v>546</v>
      </c>
      <c r="D196" s="61" t="str">
        <f>IF(Table6[[#This Row],[2020]]=Table6[[#This Row],[2019]], "Yes", "No")</f>
        <v>Yes</v>
      </c>
      <c r="E196" s="61">
        <f>Table25[[#This Row],[Monthly Fees]]</f>
        <v>0</v>
      </c>
      <c r="F196" s="61">
        <f>Table2[[#This Row],[Monthly Fees]]</f>
        <v>0</v>
      </c>
    </row>
    <row r="197" spans="1:6" hidden="1" x14ac:dyDescent="0.25">
      <c r="A197" s="142" t="str">
        <f>Table1422[[#This Row],[Community]]</f>
        <v xml:space="preserve">Mekoryuk </v>
      </c>
      <c r="B197" s="61" t="s">
        <v>544</v>
      </c>
      <c r="C197" s="61" t="s">
        <v>544</v>
      </c>
      <c r="D197" s="61" t="str">
        <f>IF(Table6[[#This Row],[2020]]=Table6[[#This Row],[2019]], "Yes", "No")</f>
        <v>Yes</v>
      </c>
      <c r="E197" s="61">
        <f>Table25[[#This Row],[Monthly Fees]]</f>
        <v>0</v>
      </c>
      <c r="F197" s="61">
        <f>Table2[[#This Row],[Monthly Fees]]</f>
        <v>70</v>
      </c>
    </row>
    <row r="198" spans="1:6" hidden="1" x14ac:dyDescent="0.25">
      <c r="A198" s="142" t="str">
        <f>Table1422[[#This Row],[Community]]</f>
        <v xml:space="preserve">Mendeltna  </v>
      </c>
      <c r="B198" s="61" t="s">
        <v>543</v>
      </c>
      <c r="C198" s="61" t="s">
        <v>543</v>
      </c>
      <c r="D198" s="61" t="str">
        <f>IF(Table6[[#This Row],[2020]]=Table6[[#This Row],[2019]], "Yes", "No")</f>
        <v>Yes</v>
      </c>
      <c r="E198" s="61">
        <f>Table25[[#This Row],[Monthly Fees]]</f>
        <v>0</v>
      </c>
      <c r="F198" s="61">
        <f>Table2[[#This Row],[Monthly Fees]]</f>
        <v>100</v>
      </c>
    </row>
    <row r="199" spans="1:6" hidden="1" x14ac:dyDescent="0.25">
      <c r="A199" s="142" t="str">
        <f>Table1422[[#This Row],[Community]]</f>
        <v xml:space="preserve">Mentasta Lake  </v>
      </c>
      <c r="B199" s="61" t="s">
        <v>544</v>
      </c>
      <c r="C199" s="61" t="s">
        <v>544</v>
      </c>
      <c r="D199" s="61" t="str">
        <f>IF(Table6[[#This Row],[2020]]=Table6[[#This Row],[2019]], "Yes", "No")</f>
        <v>Yes</v>
      </c>
      <c r="E199" s="61">
        <f>Table25[[#This Row],[Monthly Fees]]</f>
        <v>0</v>
      </c>
      <c r="F199" s="61">
        <f>Table2[[#This Row],[Monthly Fees]]</f>
        <v>0</v>
      </c>
    </row>
    <row r="200" spans="1:6" hidden="1" x14ac:dyDescent="0.25">
      <c r="A200" s="142" t="str">
        <f>Table1422[[#This Row],[Community]]</f>
        <v xml:space="preserve">Mertarvik  </v>
      </c>
      <c r="B200" s="61" t="s">
        <v>544</v>
      </c>
      <c r="C200" s="61" t="s">
        <v>544</v>
      </c>
      <c r="D200" s="61" t="str">
        <f>IF(Table6[[#This Row],[2020]]=Table6[[#This Row],[2019]], "Yes", "No")</f>
        <v>Yes</v>
      </c>
      <c r="E200" s="61">
        <f>Table25[[#This Row],[Monthly Fees]]</f>
        <v>0</v>
      </c>
      <c r="F200" s="61">
        <f>Table2[[#This Row],[Monthly Fees]]</f>
        <v>0</v>
      </c>
    </row>
    <row r="201" spans="1:6" x14ac:dyDescent="0.25">
      <c r="A201" s="142" t="str">
        <f>Table1422[[#This Row],[Community]]</f>
        <v xml:space="preserve">Metlakatla  </v>
      </c>
      <c r="B201" s="61" t="s">
        <v>544</v>
      </c>
      <c r="C201" s="61" t="s">
        <v>546</v>
      </c>
      <c r="D201" s="61" t="str">
        <f>IF(Table6[[#This Row],[2020]]=Table6[[#This Row],[2019]], "Yes", "No")</f>
        <v>No</v>
      </c>
      <c r="E201" s="61">
        <f>Table25[[#This Row],[Monthly Fees]]</f>
        <v>70</v>
      </c>
      <c r="F201" s="61">
        <f>Table2[[#This Row],[Monthly Fees]]</f>
        <v>0</v>
      </c>
    </row>
    <row r="202" spans="1:6" x14ac:dyDescent="0.25">
      <c r="A202" s="142" t="str">
        <f>Table1422[[#This Row],[Community]]</f>
        <v xml:space="preserve">Minto  </v>
      </c>
      <c r="B202" s="61" t="s">
        <v>545</v>
      </c>
      <c r="C202" s="61" t="s">
        <v>544</v>
      </c>
      <c r="D202" s="61" t="str">
        <f>IF(Table6[[#This Row],[2020]]=Table6[[#This Row],[2019]], "Yes", "No")</f>
        <v>No</v>
      </c>
      <c r="E202" s="61">
        <f>Table25[[#This Row],[Monthly Fees]]</f>
        <v>100</v>
      </c>
      <c r="F202" s="61">
        <f>Table2[[#This Row],[Monthly Fees]]</f>
        <v>90</v>
      </c>
    </row>
    <row r="203" spans="1:6" hidden="1" x14ac:dyDescent="0.25">
      <c r="A203" s="142" t="str">
        <f>Table1422[[#This Row],[Community]]</f>
        <v xml:space="preserve">Moose Creek  </v>
      </c>
      <c r="B203" s="61" t="s">
        <v>546</v>
      </c>
      <c r="C203" s="61" t="s">
        <v>546</v>
      </c>
      <c r="D203" s="61" t="str">
        <f>IF(Table6[[#This Row],[2020]]=Table6[[#This Row],[2019]], "Yes", "No")</f>
        <v>Yes</v>
      </c>
      <c r="E203" s="61">
        <f>Table25[[#This Row],[Monthly Fees]]</f>
        <v>0</v>
      </c>
      <c r="F203" s="61">
        <f>Table2[[#This Row],[Monthly Fees]]</f>
        <v>0</v>
      </c>
    </row>
    <row r="204" spans="1:6" hidden="1" x14ac:dyDescent="0.25">
      <c r="A204" s="142" t="str">
        <f>Table1422[[#This Row],[Community]]</f>
        <v xml:space="preserve">Moose Pass  </v>
      </c>
      <c r="B204" s="61" t="s">
        <v>546</v>
      </c>
      <c r="C204" s="61" t="s">
        <v>546</v>
      </c>
      <c r="D204" s="61" t="str">
        <f>IF(Table6[[#This Row],[2020]]=Table6[[#This Row],[2019]], "Yes", "No")</f>
        <v>Yes</v>
      </c>
      <c r="E204" s="61">
        <f>Table25[[#This Row],[Monthly Fees]]</f>
        <v>0</v>
      </c>
      <c r="F204" s="61">
        <f>Table2[[#This Row],[Monthly Fees]]</f>
        <v>0</v>
      </c>
    </row>
    <row r="205" spans="1:6" hidden="1" x14ac:dyDescent="0.25">
      <c r="A205" s="142" t="str">
        <f>Table1422[[#This Row],[Community]]</f>
        <v xml:space="preserve">Mosquito Lake  </v>
      </c>
      <c r="B205" s="61" t="s">
        <v>543</v>
      </c>
      <c r="C205" s="61" t="s">
        <v>543</v>
      </c>
      <c r="D205" s="61" t="str">
        <f>IF(Table6[[#This Row],[2020]]=Table6[[#This Row],[2019]], "Yes", "No")</f>
        <v>Yes</v>
      </c>
      <c r="E205" s="61">
        <f>Table25[[#This Row],[Monthly Fees]]</f>
        <v>0</v>
      </c>
      <c r="F205" s="61">
        <f>Table2[[#This Row],[Monthly Fees]]</f>
        <v>0</v>
      </c>
    </row>
    <row r="206" spans="1:6" hidden="1" x14ac:dyDescent="0.25">
      <c r="A206" s="142" t="str">
        <f>Table1422[[#This Row],[Community]]</f>
        <v xml:space="preserve">Mountain Village </v>
      </c>
      <c r="B206" s="61" t="s">
        <v>545</v>
      </c>
      <c r="C206" s="61" t="s">
        <v>545</v>
      </c>
      <c r="D206" s="61" t="str">
        <f>IF(Table6[[#This Row],[2020]]=Table6[[#This Row],[2019]], "Yes", "No")</f>
        <v>Yes</v>
      </c>
      <c r="E206" s="61">
        <f>Table25[[#This Row],[Monthly Fees]]</f>
        <v>90</v>
      </c>
      <c r="F206" s="61">
        <f>Table2[[#This Row],[Monthly Fees]]</f>
        <v>35</v>
      </c>
    </row>
    <row r="207" spans="1:6" hidden="1" x14ac:dyDescent="0.25">
      <c r="A207" s="142" t="str">
        <f>Table1422[[#This Row],[Community]]</f>
        <v xml:space="preserve">Mud Bay  </v>
      </c>
      <c r="B207" s="61" t="s">
        <v>546</v>
      </c>
      <c r="C207" s="61" t="s">
        <v>546</v>
      </c>
      <c r="D207" s="61" t="str">
        <f>IF(Table6[[#This Row],[2020]]=Table6[[#This Row],[2019]], "Yes", "No")</f>
        <v>Yes</v>
      </c>
      <c r="E207" s="61">
        <f>Table25[[#This Row],[Monthly Fees]]</f>
        <v>0</v>
      </c>
      <c r="F207" s="61">
        <f>Table2[[#This Row],[Monthly Fees]]</f>
        <v>0</v>
      </c>
    </row>
    <row r="208" spans="1:6" hidden="1" x14ac:dyDescent="0.25">
      <c r="A208" s="142" t="str">
        <f>Table1422[[#This Row],[Community]]</f>
        <v xml:space="preserve">Nabesna  </v>
      </c>
      <c r="B208" s="61" t="s">
        <v>546</v>
      </c>
      <c r="C208" s="61" t="s">
        <v>546</v>
      </c>
      <c r="D208" s="61" t="str">
        <f>IF(Table6[[#This Row],[2020]]=Table6[[#This Row],[2019]], "Yes", "No")</f>
        <v>Yes</v>
      </c>
      <c r="E208" s="61">
        <f>Table25[[#This Row],[Monthly Fees]]</f>
        <v>0</v>
      </c>
      <c r="F208" s="61">
        <f>Table2[[#This Row],[Monthly Fees]]</f>
        <v>0</v>
      </c>
    </row>
    <row r="209" spans="1:6" hidden="1" x14ac:dyDescent="0.25">
      <c r="A209" s="142" t="str">
        <f>Table1422[[#This Row],[Community]]</f>
        <v xml:space="preserve">Naknek  </v>
      </c>
      <c r="B209" s="61" t="s">
        <v>543</v>
      </c>
      <c r="C209" s="61" t="s">
        <v>543</v>
      </c>
      <c r="D209" s="61" t="str">
        <f>IF(Table6[[#This Row],[2020]]=Table6[[#This Row],[2019]], "Yes", "No")</f>
        <v>Yes</v>
      </c>
      <c r="E209" s="61">
        <f>Table25[[#This Row],[Monthly Fees]]</f>
        <v>0</v>
      </c>
      <c r="F209" s="61">
        <f>Table2[[#This Row],[Monthly Fees]]</f>
        <v>0</v>
      </c>
    </row>
    <row r="210" spans="1:6" hidden="1" x14ac:dyDescent="0.25">
      <c r="A210" s="142" t="str">
        <f>Table1422[[#This Row],[Community]]</f>
        <v xml:space="preserve">Nanwalek  </v>
      </c>
      <c r="B210" s="61" t="s">
        <v>544</v>
      </c>
      <c r="C210" s="61" t="s">
        <v>544</v>
      </c>
      <c r="D210" s="61" t="str">
        <f>IF(Table6[[#This Row],[2020]]=Table6[[#This Row],[2019]], "Yes", "No")</f>
        <v>Yes</v>
      </c>
      <c r="E210" s="61">
        <f>Table25[[#This Row],[Monthly Fees]]</f>
        <v>35</v>
      </c>
      <c r="F210" s="61">
        <f>Table2[[#This Row],[Monthly Fees]]</f>
        <v>0</v>
      </c>
    </row>
    <row r="211" spans="1:6" hidden="1" x14ac:dyDescent="0.25">
      <c r="A211" s="142" t="str">
        <f>Table1422[[#This Row],[Community]]</f>
        <v xml:space="preserve">Napakiak </v>
      </c>
      <c r="B211" s="61" t="s">
        <v>544</v>
      </c>
      <c r="C211" s="61" t="s">
        <v>544</v>
      </c>
      <c r="D211" s="61" t="str">
        <f>IF(Table6[[#This Row],[2020]]=Table6[[#This Row],[2019]], "Yes", "No")</f>
        <v>Yes</v>
      </c>
      <c r="E211" s="61">
        <f>Table25[[#This Row],[Monthly Fees]]</f>
        <v>0</v>
      </c>
      <c r="F211" s="61">
        <f>Table2[[#This Row],[Monthly Fees]]</f>
        <v>0</v>
      </c>
    </row>
    <row r="212" spans="1:6" hidden="1" x14ac:dyDescent="0.25">
      <c r="A212" s="142" t="str">
        <f>Table1422[[#This Row],[Community]]</f>
        <v xml:space="preserve">Napaskiak </v>
      </c>
      <c r="B212" s="61" t="s">
        <v>544</v>
      </c>
      <c r="C212" s="61" t="s">
        <v>544</v>
      </c>
      <c r="D212" s="61" t="str">
        <f>IF(Table6[[#This Row],[2020]]=Table6[[#This Row],[2019]], "Yes", "No")</f>
        <v>Yes</v>
      </c>
      <c r="E212" s="61">
        <f>Table25[[#This Row],[Monthly Fees]]</f>
        <v>0</v>
      </c>
      <c r="F212" s="61">
        <f>Table2[[#This Row],[Monthly Fees]]</f>
        <v>0</v>
      </c>
    </row>
    <row r="213" spans="1:6" hidden="1" x14ac:dyDescent="0.25">
      <c r="A213" s="142" t="str">
        <f>Table1422[[#This Row],[Community]]</f>
        <v xml:space="preserve">Naukati Bay  </v>
      </c>
      <c r="B213" s="61" t="s">
        <v>544</v>
      </c>
      <c r="C213" s="61" t="s">
        <v>544</v>
      </c>
      <c r="D213" s="61" t="str">
        <f>IF(Table6[[#This Row],[2020]]=Table6[[#This Row],[2019]], "Yes", "No")</f>
        <v>Yes</v>
      </c>
      <c r="E213" s="61">
        <f>Table25[[#This Row],[Monthly Fees]]</f>
        <v>0</v>
      </c>
      <c r="F213" s="61">
        <f>Table2[[#This Row],[Monthly Fees]]</f>
        <v>93.75</v>
      </c>
    </row>
    <row r="214" spans="1:6" hidden="1" x14ac:dyDescent="0.25">
      <c r="A214" s="142" t="str">
        <f>Table1422[[#This Row],[Community]]</f>
        <v xml:space="preserve">Nelchina  </v>
      </c>
      <c r="B214" s="61" t="s">
        <v>546</v>
      </c>
      <c r="C214" s="61" t="s">
        <v>546</v>
      </c>
      <c r="D214" s="61" t="str">
        <f>IF(Table6[[#This Row],[2020]]=Table6[[#This Row],[2019]], "Yes", "No")</f>
        <v>Yes</v>
      </c>
      <c r="E214" s="61">
        <f>Table25[[#This Row],[Monthly Fees]]</f>
        <v>0</v>
      </c>
      <c r="F214" s="61">
        <f>Table2[[#This Row],[Monthly Fees]]</f>
        <v>175</v>
      </c>
    </row>
    <row r="215" spans="1:6" x14ac:dyDescent="0.25">
      <c r="A215" s="142" t="str">
        <f>Table1422[[#This Row],[Community]]</f>
        <v xml:space="preserve">Nelson Lagoon  </v>
      </c>
      <c r="B215" s="61" t="s">
        <v>546</v>
      </c>
      <c r="C215" s="61" t="s">
        <v>545</v>
      </c>
      <c r="D215" s="61" t="str">
        <f>IF(Table6[[#This Row],[2020]]=Table6[[#This Row],[2019]], "Yes", "No")</f>
        <v>No</v>
      </c>
      <c r="E215" s="61">
        <f>Table25[[#This Row],[Monthly Fees]]</f>
        <v>0</v>
      </c>
      <c r="F215" s="61">
        <f>Table2[[#This Row],[Monthly Fees]]</f>
        <v>0</v>
      </c>
    </row>
    <row r="216" spans="1:6" x14ac:dyDescent="0.25">
      <c r="A216" s="142" t="str">
        <f>Table1422[[#This Row],[Community]]</f>
        <v xml:space="preserve">Nenana </v>
      </c>
      <c r="B216" s="61" t="s">
        <v>546</v>
      </c>
      <c r="C216" s="61" t="s">
        <v>544</v>
      </c>
      <c r="D216" s="61" t="str">
        <f>IF(Table6[[#This Row],[2020]]=Table6[[#This Row],[2019]], "Yes", "No")</f>
        <v>No</v>
      </c>
      <c r="E216" s="61">
        <f>Table25[[#This Row],[Monthly Fees]]</f>
        <v>0</v>
      </c>
      <c r="F216" s="61">
        <f>Table2[[#This Row],[Monthly Fees]]</f>
        <v>0</v>
      </c>
    </row>
    <row r="217" spans="1:6" hidden="1" x14ac:dyDescent="0.25">
      <c r="A217" s="142" t="str">
        <f>Table1422[[#This Row],[Community]]</f>
        <v xml:space="preserve">New Stuyahok </v>
      </c>
      <c r="B217" s="61" t="s">
        <v>545</v>
      </c>
      <c r="C217" s="61" t="s">
        <v>545</v>
      </c>
      <c r="D217" s="61" t="str">
        <f>IF(Table6[[#This Row],[2020]]=Table6[[#This Row],[2019]], "Yes", "No")</f>
        <v>Yes</v>
      </c>
      <c r="E217" s="61">
        <f>Table25[[#This Row],[Monthly Fees]]</f>
        <v>93.75</v>
      </c>
      <c r="F217" s="61">
        <f>Table2[[#This Row],[Monthly Fees]]</f>
        <v>0</v>
      </c>
    </row>
    <row r="218" spans="1:6" hidden="1" x14ac:dyDescent="0.25">
      <c r="A218" s="142" t="str">
        <f>Table1422[[#This Row],[Community]]</f>
        <v xml:space="preserve">Newhalen </v>
      </c>
      <c r="B218" s="61" t="s">
        <v>545</v>
      </c>
      <c r="C218" s="61" t="s">
        <v>545</v>
      </c>
      <c r="D218" s="61" t="str">
        <f>IF(Table6[[#This Row],[2020]]=Table6[[#This Row],[2019]], "Yes", "No")</f>
        <v>Yes</v>
      </c>
      <c r="E218" s="61">
        <f>Table25[[#This Row],[Monthly Fees]]</f>
        <v>175</v>
      </c>
      <c r="F218" s="61">
        <f>Table2[[#This Row],[Monthly Fees]]</f>
        <v>80</v>
      </c>
    </row>
    <row r="219" spans="1:6" hidden="1" x14ac:dyDescent="0.25">
      <c r="A219" s="142" t="str">
        <f>Table1422[[#This Row],[Community]]</f>
        <v xml:space="preserve">Newtok  </v>
      </c>
      <c r="B219" s="61" t="s">
        <v>544</v>
      </c>
      <c r="C219" s="61" t="s">
        <v>544</v>
      </c>
      <c r="D219" s="61" t="str">
        <f>IF(Table6[[#This Row],[2020]]=Table6[[#This Row],[2019]], "Yes", "No")</f>
        <v>Yes</v>
      </c>
      <c r="E219" s="61">
        <f>Table25[[#This Row],[Monthly Fees]]</f>
        <v>0</v>
      </c>
      <c r="F219" s="61">
        <f>Table2[[#This Row],[Monthly Fees]]</f>
        <v>0</v>
      </c>
    </row>
    <row r="220" spans="1:6" hidden="1" x14ac:dyDescent="0.25">
      <c r="A220" s="142" t="str">
        <f>Table1422[[#This Row],[Community]]</f>
        <v xml:space="preserve">Nightmute </v>
      </c>
      <c r="B220" s="61" t="s">
        <v>544</v>
      </c>
      <c r="C220" s="61" t="s">
        <v>544</v>
      </c>
      <c r="D220" s="61" t="str">
        <f>IF(Table6[[#This Row],[2020]]=Table6[[#This Row],[2019]], "Yes", "No")</f>
        <v>Yes</v>
      </c>
      <c r="E220" s="61">
        <f>Table25[[#This Row],[Monthly Fees]]</f>
        <v>0</v>
      </c>
      <c r="F220" s="61">
        <f>Table2[[#This Row],[Monthly Fees]]</f>
        <v>0</v>
      </c>
    </row>
    <row r="221" spans="1:6" hidden="1" x14ac:dyDescent="0.25">
      <c r="A221" s="142" t="str">
        <f>Table1422[[#This Row],[Community]]</f>
        <v xml:space="preserve">Nikiski  </v>
      </c>
      <c r="B221" s="61" t="s">
        <v>546</v>
      </c>
      <c r="C221" s="61" t="s">
        <v>546</v>
      </c>
      <c r="D221" s="61" t="str">
        <f>IF(Table6[[#This Row],[2020]]=Table6[[#This Row],[2019]], "Yes", "No")</f>
        <v>Yes</v>
      </c>
      <c r="E221" s="61">
        <f>Table25[[#This Row],[Monthly Fees]]</f>
        <v>0</v>
      </c>
      <c r="F221" s="61">
        <f>Table2[[#This Row],[Monthly Fees]]</f>
        <v>0</v>
      </c>
    </row>
    <row r="222" spans="1:6" hidden="1" x14ac:dyDescent="0.25">
      <c r="A222" s="142" t="str">
        <f>Table1422[[#This Row],[Community]]</f>
        <v xml:space="preserve">Nikolaevsk  </v>
      </c>
      <c r="B222" s="61" t="s">
        <v>544</v>
      </c>
      <c r="C222" s="61" t="s">
        <v>544</v>
      </c>
      <c r="D222" s="61" t="str">
        <f>IF(Table6[[#This Row],[2020]]=Table6[[#This Row],[2019]], "Yes", "No")</f>
        <v>Yes</v>
      </c>
      <c r="E222" s="61">
        <f>Table25[[#This Row],[Monthly Fees]]</f>
        <v>80</v>
      </c>
      <c r="F222" s="61">
        <f>Table2[[#This Row],[Monthly Fees]]</f>
        <v>138</v>
      </c>
    </row>
    <row r="223" spans="1:6" hidden="1" x14ac:dyDescent="0.25">
      <c r="A223" s="142" t="str">
        <f>Table1422[[#This Row],[Community]]</f>
        <v xml:space="preserve">Nikolai </v>
      </c>
      <c r="B223" s="61" t="s">
        <v>544</v>
      </c>
      <c r="C223" s="61" t="s">
        <v>544</v>
      </c>
      <c r="D223" s="61" t="str">
        <f>IF(Table6[[#This Row],[2020]]=Table6[[#This Row],[2019]], "Yes", "No")</f>
        <v>Yes</v>
      </c>
      <c r="E223" s="61">
        <f>Table25[[#This Row],[Monthly Fees]]</f>
        <v>0</v>
      </c>
      <c r="F223" s="61">
        <f>Table2[[#This Row],[Monthly Fees]]</f>
        <v>0</v>
      </c>
    </row>
    <row r="224" spans="1:6" hidden="1" x14ac:dyDescent="0.25">
      <c r="A224" s="142" t="str">
        <f>Table1422[[#This Row],[Community]]</f>
        <v xml:space="preserve">Nikolski  </v>
      </c>
      <c r="B224" s="61" t="s">
        <v>544</v>
      </c>
      <c r="C224" s="61" t="s">
        <v>544</v>
      </c>
      <c r="D224" s="61" t="str">
        <f>IF(Table6[[#This Row],[2020]]=Table6[[#This Row],[2019]], "Yes", "No")</f>
        <v>Yes</v>
      </c>
      <c r="E224" s="61">
        <f>Table25[[#This Row],[Monthly Fees]]</f>
        <v>0</v>
      </c>
      <c r="F224" s="61">
        <f>Table2[[#This Row],[Monthly Fees]]</f>
        <v>59</v>
      </c>
    </row>
    <row r="225" spans="1:6" hidden="1" x14ac:dyDescent="0.25">
      <c r="A225" s="142" t="str">
        <f>Table1422[[#This Row],[Community]]</f>
        <v xml:space="preserve">Ninilchik  </v>
      </c>
      <c r="B225" s="61" t="s">
        <v>546</v>
      </c>
      <c r="C225" s="61" t="s">
        <v>546</v>
      </c>
      <c r="D225" s="61" t="str">
        <f>IF(Table6[[#This Row],[2020]]=Table6[[#This Row],[2019]], "Yes", "No")</f>
        <v>Yes</v>
      </c>
      <c r="E225" s="61">
        <f>Table25[[#This Row],[Monthly Fees]]</f>
        <v>0</v>
      </c>
      <c r="F225" s="61">
        <f>Table2[[#This Row],[Monthly Fees]]</f>
        <v>53.55</v>
      </c>
    </row>
    <row r="226" spans="1:6" hidden="1" x14ac:dyDescent="0.25">
      <c r="A226" s="142" t="str">
        <f>Table1422[[#This Row],[Community]]</f>
        <v xml:space="preserve">Noatak  </v>
      </c>
      <c r="B226" s="61" t="s">
        <v>544</v>
      </c>
      <c r="C226" s="61" t="s">
        <v>544</v>
      </c>
      <c r="D226" s="61" t="str">
        <f>IF(Table6[[#This Row],[2020]]=Table6[[#This Row],[2019]], "Yes", "No")</f>
        <v>Yes</v>
      </c>
      <c r="E226" s="61">
        <f>Table25[[#This Row],[Monthly Fees]]</f>
        <v>138</v>
      </c>
      <c r="F226" s="61">
        <f>Table2[[#This Row],[Monthly Fees]]</f>
        <v>0</v>
      </c>
    </row>
    <row r="227" spans="1:6" hidden="1" x14ac:dyDescent="0.25">
      <c r="A227" s="142" t="str">
        <f>Table1422[[#This Row],[Community]]</f>
        <v xml:space="preserve">Nome </v>
      </c>
      <c r="B227" s="61" t="s">
        <v>546</v>
      </c>
      <c r="C227" s="61" t="s">
        <v>546</v>
      </c>
      <c r="D227" s="61" t="str">
        <f>IF(Table6[[#This Row],[2020]]=Table6[[#This Row],[2019]], "Yes", "No")</f>
        <v>Yes</v>
      </c>
      <c r="E227" s="61">
        <f>Table25[[#This Row],[Monthly Fees]]</f>
        <v>0</v>
      </c>
      <c r="F227" s="61">
        <f>Table2[[#This Row],[Monthly Fees]]</f>
        <v>0</v>
      </c>
    </row>
    <row r="228" spans="1:6" hidden="1" x14ac:dyDescent="0.25">
      <c r="A228" s="142" t="str">
        <f>Table1422[[#This Row],[Community]]</f>
        <v xml:space="preserve">Nondalton </v>
      </c>
      <c r="B228" s="61" t="s">
        <v>544</v>
      </c>
      <c r="C228" s="61" t="s">
        <v>544</v>
      </c>
      <c r="D228" s="61" t="str">
        <f>IF(Table6[[#This Row],[2020]]=Table6[[#This Row],[2019]], "Yes", "No")</f>
        <v>Yes</v>
      </c>
      <c r="E228" s="61">
        <f>Table25[[#This Row],[Monthly Fees]]</f>
        <v>59</v>
      </c>
      <c r="F228" s="61">
        <f>Table2[[#This Row],[Monthly Fees]]</f>
        <v>0</v>
      </c>
    </row>
    <row r="229" spans="1:6" hidden="1" x14ac:dyDescent="0.25">
      <c r="A229" s="142" t="str">
        <f>Table1422[[#This Row],[Community]]</f>
        <v xml:space="preserve">Noorvik </v>
      </c>
      <c r="B229" s="61" t="s">
        <v>545</v>
      </c>
      <c r="C229" s="61" t="s">
        <v>545</v>
      </c>
      <c r="D229" s="61" t="str">
        <f>IF(Table6[[#This Row],[2020]]=Table6[[#This Row],[2019]], "Yes", "No")</f>
        <v>Yes</v>
      </c>
      <c r="E229" s="61">
        <f>Table25[[#This Row],[Monthly Fees]]</f>
        <v>53.55</v>
      </c>
      <c r="F229" s="61">
        <f>Table2[[#This Row],[Monthly Fees]]</f>
        <v>0</v>
      </c>
    </row>
    <row r="230" spans="1:6" hidden="1" x14ac:dyDescent="0.25">
      <c r="A230" s="142" t="str">
        <f>Table1422[[#This Row],[Community]]</f>
        <v xml:space="preserve">North Pole </v>
      </c>
      <c r="B230" s="61" t="s">
        <v>546</v>
      </c>
      <c r="C230" s="61" t="s">
        <v>546</v>
      </c>
      <c r="D230" s="61" t="str">
        <f>IF(Table6[[#This Row],[2020]]=Table6[[#This Row],[2019]], "Yes", "No")</f>
        <v>Yes</v>
      </c>
      <c r="E230" s="61">
        <f>Table25[[#This Row],[Monthly Fees]]</f>
        <v>0</v>
      </c>
      <c r="F230" s="61">
        <f>Table2[[#This Row],[Monthly Fees]]</f>
        <v>0</v>
      </c>
    </row>
    <row r="231" spans="1:6" hidden="1" x14ac:dyDescent="0.25">
      <c r="A231" s="142" t="str">
        <f>Table1422[[#This Row],[Community]]</f>
        <v xml:space="preserve">Northway  </v>
      </c>
      <c r="B231" s="61" t="s">
        <v>546</v>
      </c>
      <c r="C231" s="61" t="s">
        <v>546</v>
      </c>
      <c r="D231" s="61" t="str">
        <f>IF(Table6[[#This Row],[2020]]=Table6[[#This Row],[2019]], "Yes", "No")</f>
        <v>Yes</v>
      </c>
      <c r="E231" s="61">
        <f>Table25[[#This Row],[Monthly Fees]]</f>
        <v>0</v>
      </c>
      <c r="F231" s="61">
        <f>Table2[[#This Row],[Monthly Fees]]</f>
        <v>110</v>
      </c>
    </row>
    <row r="232" spans="1:6" hidden="1" x14ac:dyDescent="0.25">
      <c r="A232" s="142" t="str">
        <f>Table1422[[#This Row],[Community]]</f>
        <v xml:space="preserve">Northway Junction  </v>
      </c>
      <c r="B232" s="61" t="s">
        <v>544</v>
      </c>
      <c r="C232" s="61" t="s">
        <v>544</v>
      </c>
      <c r="D232" s="61" t="str">
        <f>IF(Table6[[#This Row],[2020]]=Table6[[#This Row],[2019]], "Yes", "No")</f>
        <v>Yes</v>
      </c>
      <c r="E232" s="61">
        <f>Table25[[#This Row],[Monthly Fees]]</f>
        <v>0</v>
      </c>
      <c r="F232" s="61">
        <f>Table2[[#This Row],[Monthly Fees]]</f>
        <v>87.32</v>
      </c>
    </row>
    <row r="233" spans="1:6" hidden="1" x14ac:dyDescent="0.25">
      <c r="A233" s="142" t="str">
        <f>Table1422[[#This Row],[Community]]</f>
        <v xml:space="preserve">Northway Village  </v>
      </c>
      <c r="B233" s="61" t="s">
        <v>544</v>
      </c>
      <c r="C233" s="61" t="s">
        <v>544</v>
      </c>
      <c r="D233" s="61" t="str">
        <f>IF(Table6[[#This Row],[2020]]=Table6[[#This Row],[2019]], "Yes", "No")</f>
        <v>Yes</v>
      </c>
      <c r="E233" s="61">
        <f>Table25[[#This Row],[Monthly Fees]]</f>
        <v>0</v>
      </c>
      <c r="F233" s="61">
        <f>Table2[[#This Row],[Monthly Fees]]</f>
        <v>0</v>
      </c>
    </row>
    <row r="234" spans="1:6" hidden="1" x14ac:dyDescent="0.25">
      <c r="A234" s="142" t="str">
        <f>Table1422[[#This Row],[Community]]</f>
        <v xml:space="preserve">Nuiqsut </v>
      </c>
      <c r="B234" s="61" t="s">
        <v>546</v>
      </c>
      <c r="C234" s="61" t="s">
        <v>546</v>
      </c>
      <c r="D234" s="61" t="str">
        <f>IF(Table6[[#This Row],[2020]]=Table6[[#This Row],[2019]], "Yes", "No")</f>
        <v>Yes</v>
      </c>
      <c r="E234" s="61">
        <f>Table25[[#This Row],[Monthly Fees]]</f>
        <v>0</v>
      </c>
      <c r="F234" s="61">
        <f>Table2[[#This Row],[Monthly Fees]]</f>
        <v>45</v>
      </c>
    </row>
    <row r="235" spans="1:6" hidden="1" x14ac:dyDescent="0.25">
      <c r="A235" s="142" t="str">
        <f>Table1422[[#This Row],[Community]]</f>
        <v xml:space="preserve">Nulato </v>
      </c>
      <c r="B235" s="61" t="s">
        <v>545</v>
      </c>
      <c r="C235" s="61" t="s">
        <v>545</v>
      </c>
      <c r="D235" s="61" t="str">
        <f>IF(Table6[[#This Row],[2020]]=Table6[[#This Row],[2019]], "Yes", "No")</f>
        <v>Yes</v>
      </c>
      <c r="E235" s="61">
        <f>Table25[[#This Row],[Monthly Fees]]</f>
        <v>110</v>
      </c>
      <c r="F235" s="61">
        <f>Table2[[#This Row],[Monthly Fees]]</f>
        <v>0</v>
      </c>
    </row>
    <row r="236" spans="1:6" hidden="1" x14ac:dyDescent="0.25">
      <c r="A236" s="142" t="str">
        <f>Table1422[[#This Row],[Community]]</f>
        <v xml:space="preserve">Nunam Iqua </v>
      </c>
      <c r="B236" s="61" t="s">
        <v>545</v>
      </c>
      <c r="C236" s="61" t="s">
        <v>545</v>
      </c>
      <c r="D236" s="61" t="str">
        <f>IF(Table6[[#This Row],[2020]]=Table6[[#This Row],[2019]], "Yes", "No")</f>
        <v>Yes</v>
      </c>
      <c r="E236" s="61">
        <f>Table25[[#This Row],[Monthly Fees]]</f>
        <v>87.32</v>
      </c>
      <c r="F236" s="61">
        <f>Table2[[#This Row],[Monthly Fees]]</f>
        <v>49</v>
      </c>
    </row>
    <row r="237" spans="1:6" hidden="1" x14ac:dyDescent="0.25">
      <c r="A237" s="142" t="str">
        <f>Table1422[[#This Row],[Community]]</f>
        <v xml:space="preserve">Nunapitchuk </v>
      </c>
      <c r="B237" s="61" t="s">
        <v>544</v>
      </c>
      <c r="C237" s="61" t="s">
        <v>544</v>
      </c>
      <c r="D237" s="61" t="str">
        <f>IF(Table6[[#This Row],[2020]]=Table6[[#This Row],[2019]], "Yes", "No")</f>
        <v>Yes</v>
      </c>
      <c r="E237" s="61">
        <f>Table25[[#This Row],[Monthly Fees]]</f>
        <v>0</v>
      </c>
      <c r="F237" s="61">
        <f>Table2[[#This Row],[Monthly Fees]]</f>
        <v>0</v>
      </c>
    </row>
    <row r="238" spans="1:6" hidden="1" x14ac:dyDescent="0.25">
      <c r="A238" s="142" t="str">
        <f>Table1422[[#This Row],[Community]]</f>
        <v xml:space="preserve">Old Harbor </v>
      </c>
      <c r="B238" s="61" t="s">
        <v>545</v>
      </c>
      <c r="C238" s="61" t="s">
        <v>545</v>
      </c>
      <c r="D238" s="61" t="str">
        <f>IF(Table6[[#This Row],[2020]]=Table6[[#This Row],[2019]], "Yes", "No")</f>
        <v>Yes</v>
      </c>
      <c r="E238" s="61">
        <f>Table25[[#This Row],[Monthly Fees]]</f>
        <v>45</v>
      </c>
      <c r="F238" s="61">
        <f>Table2[[#This Row],[Monthly Fees]]</f>
        <v>0</v>
      </c>
    </row>
    <row r="239" spans="1:6" hidden="1" x14ac:dyDescent="0.25">
      <c r="A239" s="142" t="str">
        <f>Table1422[[#This Row],[Community]]</f>
        <v xml:space="preserve">Oscarville  </v>
      </c>
      <c r="B239" s="61" t="s">
        <v>544</v>
      </c>
      <c r="C239" s="61" t="s">
        <v>544</v>
      </c>
      <c r="D239" s="61" t="str">
        <f>IF(Table6[[#This Row],[2020]]=Table6[[#This Row],[2019]], "Yes", "No")</f>
        <v>Yes</v>
      </c>
      <c r="E239" s="61">
        <f>Table25[[#This Row],[Monthly Fees]]</f>
        <v>0</v>
      </c>
      <c r="F239" s="61">
        <f>Table2[[#This Row],[Monthly Fees]]</f>
        <v>0</v>
      </c>
    </row>
    <row r="240" spans="1:6" hidden="1" x14ac:dyDescent="0.25">
      <c r="A240" s="142" t="str">
        <f>Table1422[[#This Row],[Community]]</f>
        <v xml:space="preserve">Ouzinkie </v>
      </c>
      <c r="B240" s="61" t="s">
        <v>545</v>
      </c>
      <c r="C240" s="61" t="s">
        <v>545</v>
      </c>
      <c r="D240" s="61" t="str">
        <f>IF(Table6[[#This Row],[2020]]=Table6[[#This Row],[2019]], "Yes", "No")</f>
        <v>Yes</v>
      </c>
      <c r="E240" s="61">
        <f>Table25[[#This Row],[Monthly Fees]]</f>
        <v>49</v>
      </c>
      <c r="F240" s="61">
        <f>Table2[[#This Row],[Monthly Fees]]</f>
        <v>50</v>
      </c>
    </row>
    <row r="241" spans="1:6" hidden="1" x14ac:dyDescent="0.25">
      <c r="A241" s="142" t="str">
        <f>Table1422[[#This Row],[Community]]</f>
        <v xml:space="preserve">Palmer </v>
      </c>
      <c r="B241" s="61" t="s">
        <v>546</v>
      </c>
      <c r="C241" s="61" t="s">
        <v>546</v>
      </c>
      <c r="D241" s="61" t="str">
        <f>IF(Table6[[#This Row],[2020]]=Table6[[#This Row],[2019]], "Yes", "No")</f>
        <v>Yes</v>
      </c>
      <c r="E241" s="61">
        <f>Table25[[#This Row],[Monthly Fees]]</f>
        <v>0</v>
      </c>
      <c r="F241" s="61">
        <f>Table2[[#This Row],[Monthly Fees]]</f>
        <v>30</v>
      </c>
    </row>
    <row r="242" spans="1:6" hidden="1" x14ac:dyDescent="0.25">
      <c r="A242" s="142" t="str">
        <f>Table1422[[#This Row],[Community]]</f>
        <v xml:space="preserve">Paxson  </v>
      </c>
      <c r="B242" s="61" t="s">
        <v>546</v>
      </c>
      <c r="C242" s="61" t="s">
        <v>546</v>
      </c>
      <c r="D242" s="61" t="str">
        <f>IF(Table6[[#This Row],[2020]]=Table6[[#This Row],[2019]], "Yes", "No")</f>
        <v>Yes</v>
      </c>
      <c r="E242" s="61">
        <f>Table25[[#This Row],[Monthly Fees]]</f>
        <v>0</v>
      </c>
      <c r="F242" s="61">
        <f>Table2[[#This Row],[Monthly Fees]]</f>
        <v>0</v>
      </c>
    </row>
    <row r="243" spans="1:6" hidden="1" x14ac:dyDescent="0.25">
      <c r="A243" s="142" t="str">
        <f>Table1422[[#This Row],[Community]]</f>
        <v xml:space="preserve">Pedro Bay  </v>
      </c>
      <c r="B243" s="61" t="s">
        <v>543</v>
      </c>
      <c r="C243" s="61" t="s">
        <v>543</v>
      </c>
      <c r="D243" s="61" t="str">
        <f>IF(Table6[[#This Row],[2020]]=Table6[[#This Row],[2019]], "Yes", "No")</f>
        <v>Yes</v>
      </c>
      <c r="E243" s="61">
        <f>Table25[[#This Row],[Monthly Fees]]</f>
        <v>0</v>
      </c>
      <c r="F243" s="61">
        <f>Table2[[#This Row],[Monthly Fees]]</f>
        <v>0</v>
      </c>
    </row>
    <row r="244" spans="1:6" hidden="1" x14ac:dyDescent="0.25">
      <c r="A244" s="142" t="str">
        <f>Table1422[[#This Row],[Community]]</f>
        <v xml:space="preserve">Pelican </v>
      </c>
      <c r="B244" s="61" t="s">
        <v>543</v>
      </c>
      <c r="C244" s="61" t="s">
        <v>543</v>
      </c>
      <c r="D244" s="61" t="str">
        <f>IF(Table6[[#This Row],[2020]]=Table6[[#This Row],[2019]], "Yes", "No")</f>
        <v>Yes</v>
      </c>
      <c r="E244" s="61">
        <f>Table25[[#This Row],[Monthly Fees]]</f>
        <v>50</v>
      </c>
      <c r="F244" s="61">
        <f>Table2[[#This Row],[Monthly Fees]]</f>
        <v>0</v>
      </c>
    </row>
    <row r="245" spans="1:6" hidden="1" x14ac:dyDescent="0.25">
      <c r="A245" s="142" t="str">
        <f>Table1422[[#This Row],[Community]]</f>
        <v xml:space="preserve">Perryville  </v>
      </c>
      <c r="B245" s="61" t="s">
        <v>544</v>
      </c>
      <c r="C245" s="61" t="s">
        <v>544</v>
      </c>
      <c r="D245" s="61" t="str">
        <f>IF(Table6[[#This Row],[2020]]=Table6[[#This Row],[2019]], "Yes", "No")</f>
        <v>Yes</v>
      </c>
      <c r="E245" s="61">
        <f>Table25[[#This Row],[Monthly Fees]]</f>
        <v>30</v>
      </c>
      <c r="F245" s="61">
        <f>Table2[[#This Row],[Monthly Fees]]</f>
        <v>100</v>
      </c>
    </row>
    <row r="246" spans="1:6" hidden="1" x14ac:dyDescent="0.25">
      <c r="A246" s="142" t="str">
        <f>Table1422[[#This Row],[Community]]</f>
        <v xml:space="preserve">Petersburg  </v>
      </c>
      <c r="B246" s="61" t="s">
        <v>546</v>
      </c>
      <c r="C246" s="61" t="s">
        <v>546</v>
      </c>
      <c r="D246" s="61" t="str">
        <f>IF(Table6[[#This Row],[2020]]=Table6[[#This Row],[2019]], "Yes", "No")</f>
        <v>Yes</v>
      </c>
      <c r="E246" s="61">
        <f>Table25[[#This Row],[Monthly Fees]]</f>
        <v>0</v>
      </c>
      <c r="F246" s="61">
        <f>Table2[[#This Row],[Monthly Fees]]</f>
        <v>120</v>
      </c>
    </row>
    <row r="247" spans="1:6" hidden="1" x14ac:dyDescent="0.25">
      <c r="A247" s="142" t="str">
        <f>Table1422[[#This Row],[Community]]</f>
        <v xml:space="preserve">Petersville  </v>
      </c>
      <c r="B247" s="61" t="s">
        <v>543</v>
      </c>
      <c r="C247" s="61" t="s">
        <v>543</v>
      </c>
      <c r="D247" s="61" t="str">
        <f>IF(Table6[[#This Row],[2020]]=Table6[[#This Row],[2019]], "Yes", "No")</f>
        <v>Yes</v>
      </c>
      <c r="E247" s="61">
        <f>Table25[[#This Row],[Monthly Fees]]</f>
        <v>0</v>
      </c>
      <c r="F247" s="61">
        <f>Table2[[#This Row],[Monthly Fees]]</f>
        <v>30</v>
      </c>
    </row>
    <row r="248" spans="1:6" hidden="1" x14ac:dyDescent="0.25">
      <c r="A248" s="142" t="str">
        <f>Table1422[[#This Row],[Community]]</f>
        <v xml:space="preserve">Pilot Point </v>
      </c>
      <c r="B248" s="61" t="s">
        <v>546</v>
      </c>
      <c r="C248" s="61" t="s">
        <v>546</v>
      </c>
      <c r="D248" s="61" t="str">
        <f>IF(Table6[[#This Row],[2020]]=Table6[[#This Row],[2019]], "Yes", "No")</f>
        <v>Yes</v>
      </c>
      <c r="E248" s="61">
        <f>Table25[[#This Row],[Monthly Fees]]</f>
        <v>0</v>
      </c>
      <c r="F248" s="61">
        <f>Table2[[#This Row],[Monthly Fees]]</f>
        <v>0</v>
      </c>
    </row>
    <row r="249" spans="1:6" hidden="1" x14ac:dyDescent="0.25">
      <c r="A249" s="142" t="str">
        <f>Table1422[[#This Row],[Community]]</f>
        <v xml:space="preserve">Pilot Station </v>
      </c>
      <c r="B249" s="61" t="s">
        <v>545</v>
      </c>
      <c r="C249" s="61" t="s">
        <v>545</v>
      </c>
      <c r="D249" s="61" t="str">
        <f>IF(Table6[[#This Row],[2020]]=Table6[[#This Row],[2019]], "Yes", "No")</f>
        <v>Yes</v>
      </c>
      <c r="E249" s="61">
        <f>Table25[[#This Row],[Monthly Fees]]</f>
        <v>100</v>
      </c>
      <c r="F249" s="61">
        <f>Table2[[#This Row],[Monthly Fees]]</f>
        <v>0</v>
      </c>
    </row>
    <row r="250" spans="1:6" hidden="1" x14ac:dyDescent="0.25">
      <c r="A250" s="142" t="str">
        <f>Table1422[[#This Row],[Community]]</f>
        <v xml:space="preserve">Pitkas Point  </v>
      </c>
      <c r="B250" s="61" t="s">
        <v>545</v>
      </c>
      <c r="C250" s="61" t="s">
        <v>545</v>
      </c>
      <c r="D250" s="61" t="str">
        <f>IF(Table6[[#This Row],[2020]]=Table6[[#This Row],[2019]], "Yes", "No")</f>
        <v>Yes</v>
      </c>
      <c r="E250" s="61">
        <f>Table25[[#This Row],[Monthly Fees]]</f>
        <v>120</v>
      </c>
      <c r="F250" s="61">
        <f>Table2[[#This Row],[Monthly Fees]]</f>
        <v>0</v>
      </c>
    </row>
    <row r="251" spans="1:6" x14ac:dyDescent="0.25">
      <c r="A251" s="142" t="str">
        <f>Table1422[[#This Row],[Community]]</f>
        <v xml:space="preserve">Platinum </v>
      </c>
      <c r="B251" s="61" t="s">
        <v>546</v>
      </c>
      <c r="C251" s="61" t="s">
        <v>544</v>
      </c>
      <c r="D251" s="61" t="str">
        <f>IF(Table6[[#This Row],[2020]]=Table6[[#This Row],[2019]], "Yes", "No")</f>
        <v>No</v>
      </c>
      <c r="E251" s="61">
        <f>Table25[[#This Row],[Monthly Fees]]</f>
        <v>30</v>
      </c>
      <c r="F251" s="61">
        <f>Table2[[#This Row],[Monthly Fees]]</f>
        <v>0</v>
      </c>
    </row>
    <row r="252" spans="1:6" hidden="1" x14ac:dyDescent="0.25">
      <c r="A252" s="142" t="str">
        <f>Table1422[[#This Row],[Community]]</f>
        <v xml:space="preserve">Pleasant Valley  </v>
      </c>
      <c r="B252" s="61" t="s">
        <v>543</v>
      </c>
      <c r="C252" s="61" t="s">
        <v>543</v>
      </c>
      <c r="D252" s="61" t="str">
        <f>IF(Table6[[#This Row],[2020]]=Table6[[#This Row],[2019]], "Yes", "No")</f>
        <v>Yes</v>
      </c>
      <c r="E252" s="61">
        <f>Table25[[#This Row],[Monthly Fees]]</f>
        <v>0</v>
      </c>
      <c r="F252" s="61">
        <f>Table2[[#This Row],[Monthly Fees]]</f>
        <v>0</v>
      </c>
    </row>
    <row r="253" spans="1:6" hidden="1" x14ac:dyDescent="0.25">
      <c r="A253" s="142" t="str">
        <f>Table1422[[#This Row],[Community]]</f>
        <v xml:space="preserve">Point Baker  </v>
      </c>
      <c r="B253" s="61" t="e">
        <v>#DIV/0!</v>
      </c>
      <c r="C253" s="61" t="e">
        <v>#DIV/0!</v>
      </c>
      <c r="D253" s="61" t="e">
        <f>IF(Table6[[#This Row],[2020]]=Table6[[#This Row],[2019]], "Yes", "No")</f>
        <v>#DIV/0!</v>
      </c>
      <c r="E253" s="61">
        <f>Table25[[#This Row],[Monthly Fees]]</f>
        <v>0</v>
      </c>
      <c r="F253" s="61">
        <f>Table2[[#This Row],[Monthly Fees]]</f>
        <v>0</v>
      </c>
    </row>
    <row r="254" spans="1:6" hidden="1" x14ac:dyDescent="0.25">
      <c r="A254" s="142" t="str">
        <f>Table1422[[#This Row],[Community]]</f>
        <v xml:space="preserve">Point Hope </v>
      </c>
      <c r="B254" s="61" t="s">
        <v>544</v>
      </c>
      <c r="C254" s="61" t="s">
        <v>544</v>
      </c>
      <c r="D254" s="61" t="str">
        <f>IF(Table6[[#This Row],[2020]]=Table6[[#This Row],[2019]], "Yes", "No")</f>
        <v>Yes</v>
      </c>
      <c r="E254" s="61">
        <f>Table25[[#This Row],[Monthly Fees]]</f>
        <v>0</v>
      </c>
      <c r="F254" s="61">
        <f>Table2[[#This Row],[Monthly Fees]]</f>
        <v>0</v>
      </c>
    </row>
    <row r="255" spans="1:6" hidden="1" x14ac:dyDescent="0.25">
      <c r="A255" s="142" t="str">
        <f>Table1422[[#This Row],[Community]]</f>
        <v xml:space="preserve">Point Lay  </v>
      </c>
      <c r="B255" s="61" t="s">
        <v>546</v>
      </c>
      <c r="C255" s="61" t="s">
        <v>546</v>
      </c>
      <c r="D255" s="61" t="str">
        <f>IF(Table6[[#This Row],[2020]]=Table6[[#This Row],[2019]], "Yes", "No")</f>
        <v>Yes</v>
      </c>
      <c r="E255" s="61">
        <f>Table25[[#This Row],[Monthly Fees]]</f>
        <v>0</v>
      </c>
      <c r="F255" s="61">
        <f>Table2[[#This Row],[Monthly Fees]]</f>
        <v>0</v>
      </c>
    </row>
    <row r="256" spans="1:6" hidden="1" x14ac:dyDescent="0.25">
      <c r="A256" s="142" t="str">
        <f>Table1422[[#This Row],[Community]]</f>
        <v xml:space="preserve">Point MacKenzie  </v>
      </c>
      <c r="B256" s="61" t="s">
        <v>546</v>
      </c>
      <c r="C256" s="61" t="s">
        <v>546</v>
      </c>
      <c r="D256" s="61" t="str">
        <f>IF(Table6[[#This Row],[2020]]=Table6[[#This Row],[2019]], "Yes", "No")</f>
        <v>Yes</v>
      </c>
      <c r="E256" s="61">
        <f>Table25[[#This Row],[Monthly Fees]]</f>
        <v>0</v>
      </c>
      <c r="F256" s="61">
        <f>Table2[[#This Row],[Monthly Fees]]</f>
        <v>0</v>
      </c>
    </row>
    <row r="257" spans="1:6" hidden="1" x14ac:dyDescent="0.25">
      <c r="A257" s="142" t="str">
        <f>Table1422[[#This Row],[Community]]</f>
        <v xml:space="preserve">Point Possession  </v>
      </c>
      <c r="B257" s="61" t="s">
        <v>546</v>
      </c>
      <c r="C257" s="61" t="s">
        <v>546</v>
      </c>
      <c r="D257" s="61" t="str">
        <f>IF(Table6[[#This Row],[2020]]=Table6[[#This Row],[2019]], "Yes", "No")</f>
        <v>Yes</v>
      </c>
      <c r="E257" s="61">
        <f>Table25[[#This Row],[Monthly Fees]]</f>
        <v>0</v>
      </c>
      <c r="F257" s="61">
        <f>Table2[[#This Row],[Monthly Fees]]</f>
        <v>0</v>
      </c>
    </row>
    <row r="258" spans="1:6" hidden="1" x14ac:dyDescent="0.25">
      <c r="A258" s="142" t="str">
        <f>Table1422[[#This Row],[Community]]</f>
        <v xml:space="preserve">Pope-Vannoy Landing  </v>
      </c>
      <c r="B258" s="61" t="e">
        <v>#DIV/0!</v>
      </c>
      <c r="C258" s="61" t="e">
        <v>#DIV/0!</v>
      </c>
      <c r="D258" s="61" t="e">
        <f>IF(Table6[[#This Row],[2020]]=Table6[[#This Row],[2019]], "Yes", "No")</f>
        <v>#DIV/0!</v>
      </c>
      <c r="E258" s="61">
        <f>Table25[[#This Row],[Monthly Fees]]</f>
        <v>0</v>
      </c>
      <c r="F258" s="61">
        <f>Table2[[#This Row],[Monthly Fees]]</f>
        <v>20</v>
      </c>
    </row>
    <row r="259" spans="1:6" hidden="1" x14ac:dyDescent="0.25">
      <c r="A259" s="142" t="str">
        <f>Table1422[[#This Row],[Community]]</f>
        <v xml:space="preserve">Port Alexander </v>
      </c>
      <c r="B259" s="61" t="s">
        <v>543</v>
      </c>
      <c r="C259" s="61" t="s">
        <v>543</v>
      </c>
      <c r="D259" s="61" t="str">
        <f>IF(Table6[[#This Row],[2020]]=Table6[[#This Row],[2019]], "Yes", "No")</f>
        <v>Yes</v>
      </c>
      <c r="E259" s="61">
        <f>Table25[[#This Row],[Monthly Fees]]</f>
        <v>0</v>
      </c>
      <c r="F259" s="61">
        <f>Table2[[#This Row],[Monthly Fees]]</f>
        <v>0</v>
      </c>
    </row>
    <row r="260" spans="1:6" hidden="1" x14ac:dyDescent="0.25">
      <c r="A260" s="142" t="str">
        <f>Table1422[[#This Row],[Community]]</f>
        <v xml:space="preserve">Port Alsworth  </v>
      </c>
      <c r="B260" s="61" t="s">
        <v>543</v>
      </c>
      <c r="C260" s="61" t="s">
        <v>543</v>
      </c>
      <c r="D260" s="61" t="str">
        <f>IF(Table6[[#This Row],[2020]]=Table6[[#This Row],[2019]], "Yes", "No")</f>
        <v>Yes</v>
      </c>
      <c r="E260" s="61">
        <f>Table25[[#This Row],[Monthly Fees]]</f>
        <v>0</v>
      </c>
      <c r="F260" s="61">
        <f>Table2[[#This Row],[Monthly Fees]]</f>
        <v>67</v>
      </c>
    </row>
    <row r="261" spans="1:6" hidden="1" x14ac:dyDescent="0.25">
      <c r="A261" s="142" t="str">
        <f>Table1422[[#This Row],[Community]]</f>
        <v xml:space="preserve">Port Clarence  </v>
      </c>
      <c r="B261" s="61" t="s">
        <v>543</v>
      </c>
      <c r="C261" s="61" t="s">
        <v>543</v>
      </c>
      <c r="D261" s="61" t="str">
        <f>IF(Table6[[#This Row],[2020]]=Table6[[#This Row],[2019]], "Yes", "No")</f>
        <v>Yes</v>
      </c>
      <c r="E261" s="61">
        <f>Table25[[#This Row],[Monthly Fees]]</f>
        <v>0</v>
      </c>
      <c r="F261" s="61">
        <f>Table2[[#This Row],[Monthly Fees]]</f>
        <v>0</v>
      </c>
    </row>
    <row r="262" spans="1:6" hidden="1" x14ac:dyDescent="0.25">
      <c r="A262" s="142" t="str">
        <f>Table1422[[#This Row],[Community]]</f>
        <v xml:space="preserve">Port Graham  </v>
      </c>
      <c r="B262" s="61" t="s">
        <v>544</v>
      </c>
      <c r="C262" s="61" t="s">
        <v>544</v>
      </c>
      <c r="D262" s="61" t="str">
        <f>IF(Table6[[#This Row],[2020]]=Table6[[#This Row],[2019]], "Yes", "No")</f>
        <v>Yes</v>
      </c>
      <c r="E262" s="61">
        <f>Table25[[#This Row],[Monthly Fees]]</f>
        <v>20</v>
      </c>
      <c r="F262" s="61">
        <f>Table2[[#This Row],[Monthly Fees]]</f>
        <v>0</v>
      </c>
    </row>
    <row r="263" spans="1:6" hidden="1" x14ac:dyDescent="0.25">
      <c r="A263" s="142" t="str">
        <f>Table1422[[#This Row],[Community]]</f>
        <v xml:space="preserve">Port Heiden </v>
      </c>
      <c r="B263" s="61" t="s">
        <v>546</v>
      </c>
      <c r="C263" s="61" t="s">
        <v>546</v>
      </c>
      <c r="D263" s="61" t="str">
        <f>IF(Table6[[#This Row],[2020]]=Table6[[#This Row],[2019]], "Yes", "No")</f>
        <v>Yes</v>
      </c>
      <c r="E263" s="61">
        <f>Table25[[#This Row],[Monthly Fees]]</f>
        <v>0</v>
      </c>
      <c r="F263" s="61">
        <f>Table2[[#This Row],[Monthly Fees]]</f>
        <v>0</v>
      </c>
    </row>
    <row r="264" spans="1:6" hidden="1" x14ac:dyDescent="0.25">
      <c r="A264" s="142" t="str">
        <f>Table1422[[#This Row],[Community]]</f>
        <v xml:space="preserve">Port Lions </v>
      </c>
      <c r="B264" s="61" t="s">
        <v>544</v>
      </c>
      <c r="C264" s="61" t="s">
        <v>544</v>
      </c>
      <c r="D264" s="61" t="str">
        <f>IF(Table6[[#This Row],[2020]]=Table6[[#This Row],[2019]], "Yes", "No")</f>
        <v>Yes</v>
      </c>
      <c r="E264" s="61">
        <f>Table25[[#This Row],[Monthly Fees]]</f>
        <v>67</v>
      </c>
      <c r="F264" s="61">
        <f>Table2[[#This Row],[Monthly Fees]]</f>
        <v>0</v>
      </c>
    </row>
    <row r="265" spans="1:6" hidden="1" x14ac:dyDescent="0.25">
      <c r="A265" s="142" t="str">
        <f>Table1422[[#This Row],[Community]]</f>
        <v xml:space="preserve">Port Protection  </v>
      </c>
      <c r="B265" s="61" t="s">
        <v>546</v>
      </c>
      <c r="C265" s="61" t="s">
        <v>546</v>
      </c>
      <c r="D265" s="61" t="str">
        <f>IF(Table6[[#This Row],[2020]]=Table6[[#This Row],[2019]], "Yes", "No")</f>
        <v>Yes</v>
      </c>
      <c r="E265" s="61">
        <f>Table25[[#This Row],[Monthly Fees]]</f>
        <v>0</v>
      </c>
      <c r="F265" s="61">
        <f>Table2[[#This Row],[Monthly Fees]]</f>
        <v>85</v>
      </c>
    </row>
    <row r="266" spans="1:6" hidden="1" x14ac:dyDescent="0.25">
      <c r="A266" s="142" t="str">
        <f>Table1422[[#This Row],[Community]]</f>
        <v xml:space="preserve">Portage Creek  </v>
      </c>
      <c r="B266" s="61" t="s">
        <v>544</v>
      </c>
      <c r="C266" s="61" t="s">
        <v>544</v>
      </c>
      <c r="D266" s="61" t="str">
        <f>IF(Table6[[#This Row],[2020]]=Table6[[#This Row],[2019]], "Yes", "No")</f>
        <v>Yes</v>
      </c>
      <c r="E266" s="61">
        <f>Table25[[#This Row],[Monthly Fees]]</f>
        <v>0</v>
      </c>
      <c r="F266" s="61">
        <f>Table2[[#This Row],[Monthly Fees]]</f>
        <v>0</v>
      </c>
    </row>
    <row r="267" spans="1:6" hidden="1" x14ac:dyDescent="0.25">
      <c r="A267" s="142" t="str">
        <f>Table1422[[#This Row],[Community]]</f>
        <v xml:space="preserve">Primrose  </v>
      </c>
      <c r="B267" s="61" t="s">
        <v>546</v>
      </c>
      <c r="C267" s="61" t="s">
        <v>546</v>
      </c>
      <c r="D267" s="61" t="str">
        <f>IF(Table6[[#This Row],[2020]]=Table6[[#This Row],[2019]], "Yes", "No")</f>
        <v>Yes</v>
      </c>
      <c r="E267" s="61">
        <f>Table25[[#This Row],[Monthly Fees]]</f>
        <v>0</v>
      </c>
      <c r="F267" s="61">
        <f>Table2[[#This Row],[Monthly Fees]]</f>
        <v>0</v>
      </c>
    </row>
    <row r="268" spans="1:6" hidden="1" x14ac:dyDescent="0.25">
      <c r="A268" s="142" t="str">
        <f>Table1422[[#This Row],[Community]]</f>
        <v xml:space="preserve">Prudhoe Bay  </v>
      </c>
      <c r="B268" s="61" t="s">
        <v>543</v>
      </c>
      <c r="C268" s="61" t="s">
        <v>543</v>
      </c>
      <c r="D268" s="61" t="str">
        <f>IF(Table6[[#This Row],[2020]]=Table6[[#This Row],[2019]], "Yes", "No")</f>
        <v>Yes</v>
      </c>
      <c r="E268" s="61">
        <f>Table25[[#This Row],[Monthly Fees]]</f>
        <v>0</v>
      </c>
      <c r="F268" s="61">
        <f>Table2[[#This Row],[Monthly Fees]]</f>
        <v>0</v>
      </c>
    </row>
    <row r="269" spans="1:6" hidden="1" x14ac:dyDescent="0.25">
      <c r="A269" s="142" t="str">
        <f>Table1422[[#This Row],[Community]]</f>
        <v xml:space="preserve">Quinhagak </v>
      </c>
      <c r="B269" s="61" t="s">
        <v>545</v>
      </c>
      <c r="C269" s="61" t="s">
        <v>545</v>
      </c>
      <c r="D269" s="61" t="str">
        <f>IF(Table6[[#This Row],[2020]]=Table6[[#This Row],[2019]], "Yes", "No")</f>
        <v>Yes</v>
      </c>
      <c r="E269" s="61">
        <f>Table25[[#This Row],[Monthly Fees]]</f>
        <v>85</v>
      </c>
      <c r="F269" s="61">
        <f>Table2[[#This Row],[Monthly Fees]]</f>
        <v>0</v>
      </c>
    </row>
    <row r="270" spans="1:6" hidden="1" x14ac:dyDescent="0.25">
      <c r="A270" s="142" t="str">
        <f>Table1422[[#This Row],[Community]]</f>
        <v xml:space="preserve">Rampart  </v>
      </c>
      <c r="B270" s="61" t="s">
        <v>546</v>
      </c>
      <c r="C270" s="61" t="s">
        <v>546</v>
      </c>
      <c r="D270" s="61" t="str">
        <f>IF(Table6[[#This Row],[2020]]=Table6[[#This Row],[2019]], "Yes", "No")</f>
        <v>Yes</v>
      </c>
      <c r="E270" s="61">
        <f>Table25[[#This Row],[Monthly Fees]]</f>
        <v>0</v>
      </c>
      <c r="F270" s="61">
        <f>Table2[[#This Row],[Monthly Fees]]</f>
        <v>0</v>
      </c>
    </row>
    <row r="271" spans="1:6" hidden="1" x14ac:dyDescent="0.25">
      <c r="A271" s="142" t="str">
        <f>Table1422[[#This Row],[Community]]</f>
        <v xml:space="preserve">Red Devil  </v>
      </c>
      <c r="B271" s="61" t="s">
        <v>546</v>
      </c>
      <c r="C271" s="61" t="s">
        <v>546</v>
      </c>
      <c r="D271" s="61" t="str">
        <f>IF(Table6[[#This Row],[2020]]=Table6[[#This Row],[2019]], "Yes", "No")</f>
        <v>Yes</v>
      </c>
      <c r="E271" s="61">
        <f>Table25[[#This Row],[Monthly Fees]]</f>
        <v>0</v>
      </c>
      <c r="F271" s="61">
        <f>Table2[[#This Row],[Monthly Fees]]</f>
        <v>60</v>
      </c>
    </row>
    <row r="272" spans="1:6" hidden="1" x14ac:dyDescent="0.25">
      <c r="A272" s="142" t="str">
        <f>Table1422[[#This Row],[Community]]</f>
        <v xml:space="preserve">Red Dog Mine  </v>
      </c>
      <c r="B272" s="61" t="s">
        <v>543</v>
      </c>
      <c r="C272" s="61" t="s">
        <v>543</v>
      </c>
      <c r="D272" s="61" t="str">
        <f>IF(Table6[[#This Row],[2020]]=Table6[[#This Row],[2019]], "Yes", "No")</f>
        <v>Yes</v>
      </c>
      <c r="E272" s="61">
        <f>Table25[[#This Row],[Monthly Fees]]</f>
        <v>0</v>
      </c>
      <c r="F272" s="61">
        <f>Table2[[#This Row],[Monthly Fees]]</f>
        <v>0</v>
      </c>
    </row>
    <row r="273" spans="1:6" hidden="1" x14ac:dyDescent="0.25">
      <c r="A273" s="142" t="str">
        <f>Table1422[[#This Row],[Community]]</f>
        <v xml:space="preserve">Ridgeway  </v>
      </c>
      <c r="B273" s="61" t="s">
        <v>543</v>
      </c>
      <c r="C273" s="61" t="s">
        <v>543</v>
      </c>
      <c r="D273" s="61" t="str">
        <f>IF(Table6[[#This Row],[2020]]=Table6[[#This Row],[2019]], "Yes", "No")</f>
        <v>Yes</v>
      </c>
      <c r="E273" s="61">
        <f>Table25[[#This Row],[Monthly Fees]]</f>
        <v>0</v>
      </c>
      <c r="F273" s="61">
        <f>Table2[[#This Row],[Monthly Fees]]</f>
        <v>0</v>
      </c>
    </row>
    <row r="274" spans="1:6" hidden="1" x14ac:dyDescent="0.25">
      <c r="A274" s="142" t="str">
        <f>Table1422[[#This Row],[Community]]</f>
        <v xml:space="preserve">Ruby </v>
      </c>
      <c r="B274" s="61" t="s">
        <v>544</v>
      </c>
      <c r="C274" s="61" t="s">
        <v>544</v>
      </c>
      <c r="D274" s="61" t="str">
        <f>IF(Table6[[#This Row],[2020]]=Table6[[#This Row],[2019]], "Yes", "No")</f>
        <v>Yes</v>
      </c>
      <c r="E274" s="61">
        <f>Table25[[#This Row],[Monthly Fees]]</f>
        <v>0</v>
      </c>
      <c r="F274" s="61">
        <f>Table2[[#This Row],[Monthly Fees]]</f>
        <v>30</v>
      </c>
    </row>
    <row r="275" spans="1:6" hidden="1" x14ac:dyDescent="0.25">
      <c r="A275" s="142" t="str">
        <f>Table1422[[#This Row],[Community]]</f>
        <v xml:space="preserve">Russian Mission </v>
      </c>
      <c r="B275" s="61" t="s">
        <v>545</v>
      </c>
      <c r="C275" s="61" t="s">
        <v>545</v>
      </c>
      <c r="D275" s="61" t="str">
        <f>IF(Table6[[#This Row],[2020]]=Table6[[#This Row],[2019]], "Yes", "No")</f>
        <v>Yes</v>
      </c>
      <c r="E275" s="61">
        <f>Table25[[#This Row],[Monthly Fees]]</f>
        <v>60</v>
      </c>
      <c r="F275" s="61">
        <f>Table2[[#This Row],[Monthly Fees]]</f>
        <v>85</v>
      </c>
    </row>
    <row r="276" spans="1:6" hidden="1" x14ac:dyDescent="0.25">
      <c r="A276" s="142" t="str">
        <f>Table1422[[#This Row],[Community]]</f>
        <v xml:space="preserve">Salamatof  </v>
      </c>
      <c r="B276" s="61" t="s">
        <v>546</v>
      </c>
      <c r="C276" s="61" t="s">
        <v>546</v>
      </c>
      <c r="D276" s="61" t="str">
        <f>IF(Table6[[#This Row],[2020]]=Table6[[#This Row],[2019]], "Yes", "No")</f>
        <v>Yes</v>
      </c>
      <c r="E276" s="61">
        <f>Table25[[#This Row],[Monthly Fees]]</f>
        <v>0</v>
      </c>
      <c r="F276" s="61">
        <f>Table2[[#This Row],[Monthly Fees]]</f>
        <v>126</v>
      </c>
    </row>
    <row r="277" spans="1:6" hidden="1" x14ac:dyDescent="0.25">
      <c r="A277" s="142" t="str">
        <f>Table1422[[#This Row],[Community]]</f>
        <v xml:space="preserve">Salcha  </v>
      </c>
      <c r="B277" s="61" t="s">
        <v>546</v>
      </c>
      <c r="C277" s="61" t="s">
        <v>546</v>
      </c>
      <c r="D277" s="61" t="str">
        <f>IF(Table6[[#This Row],[2020]]=Table6[[#This Row],[2019]], "Yes", "No")</f>
        <v>Yes</v>
      </c>
      <c r="E277" s="61">
        <f>Table25[[#This Row],[Monthly Fees]]</f>
        <v>0</v>
      </c>
      <c r="F277" s="61">
        <f>Table2[[#This Row],[Monthly Fees]]</f>
        <v>73.5</v>
      </c>
    </row>
    <row r="278" spans="1:6" hidden="1" x14ac:dyDescent="0.25">
      <c r="A278" s="142" t="str">
        <f>Table1422[[#This Row],[Community]]</f>
        <v xml:space="preserve">Sand Point </v>
      </c>
      <c r="B278" s="61" t="s">
        <v>546</v>
      </c>
      <c r="C278" s="61" t="s">
        <v>546</v>
      </c>
      <c r="D278" s="61" t="str">
        <f>IF(Table6[[#This Row],[2020]]=Table6[[#This Row],[2019]], "Yes", "No")</f>
        <v>Yes</v>
      </c>
      <c r="E278" s="61">
        <f>Table25[[#This Row],[Monthly Fees]]</f>
        <v>30</v>
      </c>
      <c r="F278" s="61">
        <f>Table2[[#This Row],[Monthly Fees]]</f>
        <v>85</v>
      </c>
    </row>
    <row r="279" spans="1:6" hidden="1" x14ac:dyDescent="0.25">
      <c r="A279" s="142" t="str">
        <f>Table1422[[#This Row],[Community]]</f>
        <v xml:space="preserve">Savoonga </v>
      </c>
      <c r="B279" s="61" t="s">
        <v>545</v>
      </c>
      <c r="C279" s="61" t="s">
        <v>545</v>
      </c>
      <c r="D279" s="61" t="str">
        <f>IF(Table6[[#This Row],[2020]]=Table6[[#This Row],[2019]], "Yes", "No")</f>
        <v>Yes</v>
      </c>
      <c r="E279" s="61">
        <f>Table25[[#This Row],[Monthly Fees]]</f>
        <v>85</v>
      </c>
      <c r="F279" s="61">
        <f>Table2[[#This Row],[Monthly Fees]]</f>
        <v>77.2</v>
      </c>
    </row>
    <row r="280" spans="1:6" hidden="1" x14ac:dyDescent="0.25">
      <c r="A280" s="142" t="str">
        <f>Table1422[[#This Row],[Community]]</f>
        <v xml:space="preserve">Saxman </v>
      </c>
      <c r="B280" s="61" t="s">
        <v>545</v>
      </c>
      <c r="C280" s="61" t="s">
        <v>545</v>
      </c>
      <c r="D280" s="61" t="str">
        <f>IF(Table6[[#This Row],[2020]]=Table6[[#This Row],[2019]], "Yes", "No")</f>
        <v>Yes</v>
      </c>
      <c r="E280" s="61">
        <f>Table25[[#This Row],[Monthly Fees]]</f>
        <v>126</v>
      </c>
      <c r="F280" s="61">
        <f>Table2[[#This Row],[Monthly Fees]]</f>
        <v>0</v>
      </c>
    </row>
    <row r="281" spans="1:6" hidden="1" x14ac:dyDescent="0.25">
      <c r="A281" s="142" t="str">
        <f>Table1422[[#This Row],[Community]]</f>
        <v xml:space="preserve">Scammon Bay </v>
      </c>
      <c r="B281" s="61" t="s">
        <v>545</v>
      </c>
      <c r="C281" s="61" t="s">
        <v>545</v>
      </c>
      <c r="D281" s="61" t="str">
        <f>IF(Table6[[#This Row],[2020]]=Table6[[#This Row],[2019]], "Yes", "No")</f>
        <v>Yes</v>
      </c>
      <c r="E281" s="61">
        <f>Table25[[#This Row],[Monthly Fees]]</f>
        <v>73.5</v>
      </c>
      <c r="F281" s="61">
        <f>Table2[[#This Row],[Monthly Fees]]</f>
        <v>0</v>
      </c>
    </row>
    <row r="282" spans="1:6" hidden="1" x14ac:dyDescent="0.25">
      <c r="A282" s="142" t="str">
        <f>Table1422[[#This Row],[Community]]</f>
        <v xml:space="preserve">Selawik </v>
      </c>
      <c r="B282" s="61" t="s">
        <v>545</v>
      </c>
      <c r="C282" s="61" t="s">
        <v>545</v>
      </c>
      <c r="D282" s="61" t="str">
        <f>IF(Table6[[#This Row],[2020]]=Table6[[#This Row],[2019]], "Yes", "No")</f>
        <v>Yes</v>
      </c>
      <c r="E282" s="61">
        <f>Table25[[#This Row],[Monthly Fees]]</f>
        <v>85</v>
      </c>
      <c r="F282" s="61">
        <f>Table2[[#This Row],[Monthly Fees]]</f>
        <v>0</v>
      </c>
    </row>
    <row r="283" spans="1:6" hidden="1" x14ac:dyDescent="0.25">
      <c r="A283" s="142" t="str">
        <f>Table1422[[#This Row],[Community]]</f>
        <v xml:space="preserve">Seldovia </v>
      </c>
      <c r="B283" s="61" t="s">
        <v>545</v>
      </c>
      <c r="C283" s="61" t="s">
        <v>545</v>
      </c>
      <c r="D283" s="61" t="str">
        <f>IF(Table6[[#This Row],[2020]]=Table6[[#This Row],[2019]], "Yes", "No")</f>
        <v>Yes</v>
      </c>
      <c r="E283" s="61">
        <f>Table25[[#This Row],[Monthly Fees]]</f>
        <v>77.2</v>
      </c>
      <c r="F283" s="61">
        <f>Table2[[#This Row],[Monthly Fees]]</f>
        <v>60</v>
      </c>
    </row>
    <row r="284" spans="1:6" hidden="1" x14ac:dyDescent="0.25">
      <c r="A284" s="142" t="str">
        <f>Table1422[[#This Row],[Community]]</f>
        <v xml:space="preserve">Seldovia Village  </v>
      </c>
      <c r="B284" s="61" t="s">
        <v>546</v>
      </c>
      <c r="C284" s="61" t="s">
        <v>546</v>
      </c>
      <c r="D284" s="61" t="str">
        <f>IF(Table6[[#This Row],[2020]]=Table6[[#This Row],[2019]], "Yes", "No")</f>
        <v>Yes</v>
      </c>
      <c r="E284" s="61">
        <f>Table25[[#This Row],[Monthly Fees]]</f>
        <v>0</v>
      </c>
      <c r="F284" s="61">
        <f>Table2[[#This Row],[Monthly Fees]]</f>
        <v>0</v>
      </c>
    </row>
    <row r="285" spans="1:6" hidden="1" x14ac:dyDescent="0.25">
      <c r="A285" s="142" t="str">
        <f>Table1422[[#This Row],[Community]]</f>
        <v xml:space="preserve">Seward </v>
      </c>
      <c r="B285" s="61" t="s">
        <v>546</v>
      </c>
      <c r="C285" s="61" t="s">
        <v>546</v>
      </c>
      <c r="D285" s="61" t="str">
        <f>IF(Table6[[#This Row],[2020]]=Table6[[#This Row],[2019]], "Yes", "No")</f>
        <v>Yes</v>
      </c>
      <c r="E285" s="61">
        <f>Table25[[#This Row],[Monthly Fees]]</f>
        <v>0</v>
      </c>
      <c r="F285" s="61">
        <f>Table2[[#This Row],[Monthly Fees]]</f>
        <v>61.2</v>
      </c>
    </row>
    <row r="286" spans="1:6" hidden="1" x14ac:dyDescent="0.25">
      <c r="A286" s="142" t="str">
        <f>Table1422[[#This Row],[Community]]</f>
        <v xml:space="preserve">Shageluk </v>
      </c>
      <c r="B286" s="61" t="s">
        <v>544</v>
      </c>
      <c r="C286" s="61" t="s">
        <v>544</v>
      </c>
      <c r="D286" s="61" t="str">
        <f>IF(Table6[[#This Row],[2020]]=Table6[[#This Row],[2019]], "Yes", "No")</f>
        <v>Yes</v>
      </c>
      <c r="E286" s="61">
        <f>Table25[[#This Row],[Monthly Fees]]</f>
        <v>0</v>
      </c>
      <c r="F286" s="61">
        <f>Table2[[#This Row],[Monthly Fees]]</f>
        <v>0</v>
      </c>
    </row>
    <row r="287" spans="1:6" hidden="1" x14ac:dyDescent="0.25">
      <c r="A287" s="142" t="str">
        <f>Table1422[[#This Row],[Community]]</f>
        <v xml:space="preserve">Shaktoolik </v>
      </c>
      <c r="B287" s="61" t="s">
        <v>545</v>
      </c>
      <c r="C287" s="61" t="s">
        <v>545</v>
      </c>
      <c r="D287" s="61" t="str">
        <f>IF(Table6[[#This Row],[2020]]=Table6[[#This Row],[2019]], "Yes", "No")</f>
        <v>Yes</v>
      </c>
      <c r="E287" s="61">
        <f>Table25[[#This Row],[Monthly Fees]]</f>
        <v>60</v>
      </c>
      <c r="F287" s="61">
        <f>Table2[[#This Row],[Monthly Fees]]</f>
        <v>0</v>
      </c>
    </row>
    <row r="288" spans="1:6" hidden="1" x14ac:dyDescent="0.25">
      <c r="A288" s="142" t="str">
        <f>Table1422[[#This Row],[Community]]</f>
        <v xml:space="preserve">Shishmaref </v>
      </c>
      <c r="B288" s="61" t="s">
        <v>544</v>
      </c>
      <c r="C288" s="61" t="s">
        <v>544</v>
      </c>
      <c r="D288" s="61" t="str">
        <f>IF(Table6[[#This Row],[2020]]=Table6[[#This Row],[2019]], "Yes", "No")</f>
        <v>Yes</v>
      </c>
      <c r="E288" s="61">
        <f>Table25[[#This Row],[Monthly Fees]]</f>
        <v>0</v>
      </c>
      <c r="F288" s="61">
        <f>Table2[[#This Row],[Monthly Fees]]</f>
        <v>0</v>
      </c>
    </row>
    <row r="289" spans="1:6" hidden="1" x14ac:dyDescent="0.25">
      <c r="A289" s="142" t="str">
        <f>Table1422[[#This Row],[Community]]</f>
        <v xml:space="preserve">Shungnak </v>
      </c>
      <c r="B289" s="61" t="s">
        <v>545</v>
      </c>
      <c r="C289" s="61" t="s">
        <v>545</v>
      </c>
      <c r="D289" s="61" t="str">
        <f>IF(Table6[[#This Row],[2020]]=Table6[[#This Row],[2019]], "Yes", "No")</f>
        <v>Yes</v>
      </c>
      <c r="E289" s="61">
        <f>Table25[[#This Row],[Monthly Fees]]</f>
        <v>61.2</v>
      </c>
      <c r="F289" s="61">
        <f>Table2[[#This Row],[Monthly Fees]]</f>
        <v>0</v>
      </c>
    </row>
    <row r="290" spans="1:6" hidden="1" x14ac:dyDescent="0.25">
      <c r="A290" s="142" t="str">
        <f>Table1422[[#This Row],[Community]]</f>
        <v xml:space="preserve">Silver Springs  </v>
      </c>
      <c r="B290" s="61" t="s">
        <v>544</v>
      </c>
      <c r="C290" s="61" t="s">
        <v>544</v>
      </c>
      <c r="D290" s="61" t="str">
        <f>IF(Table6[[#This Row],[2020]]=Table6[[#This Row],[2019]], "Yes", "No")</f>
        <v>Yes</v>
      </c>
      <c r="E290" s="61">
        <f>Table25[[#This Row],[Monthly Fees]]</f>
        <v>0</v>
      </c>
      <c r="F290" s="61">
        <f>Table2[[#This Row],[Monthly Fees]]</f>
        <v>0</v>
      </c>
    </row>
    <row r="291" spans="1:6" hidden="1" x14ac:dyDescent="0.25">
      <c r="A291" s="142" t="str">
        <f>Table1422[[#This Row],[Community]]</f>
        <v xml:space="preserve">Sitka  </v>
      </c>
      <c r="B291" s="61" t="s">
        <v>546</v>
      </c>
      <c r="C291" s="61" t="s">
        <v>546</v>
      </c>
      <c r="D291" s="61" t="str">
        <f>IF(Table6[[#This Row],[2020]]=Table6[[#This Row],[2019]], "Yes", "No")</f>
        <v>Yes</v>
      </c>
      <c r="E291" s="61">
        <f>Table25[[#This Row],[Monthly Fees]]</f>
        <v>0</v>
      </c>
      <c r="F291" s="61">
        <f>Table2[[#This Row],[Monthly Fees]]</f>
        <v>156</v>
      </c>
    </row>
    <row r="292" spans="1:6" hidden="1" x14ac:dyDescent="0.25">
      <c r="A292" s="142" t="str">
        <f>Table1422[[#This Row],[Community]]</f>
        <v xml:space="preserve">Skagway  </v>
      </c>
      <c r="B292" s="61" t="s">
        <v>546</v>
      </c>
      <c r="C292" s="61" t="s">
        <v>546</v>
      </c>
      <c r="D292" s="61" t="str">
        <f>IF(Table6[[#This Row],[2020]]=Table6[[#This Row],[2019]], "Yes", "No")</f>
        <v>Yes</v>
      </c>
      <c r="E292" s="61">
        <f>Table25[[#This Row],[Monthly Fees]]</f>
        <v>0</v>
      </c>
      <c r="F292" s="61">
        <f>Table2[[#This Row],[Monthly Fees]]</f>
        <v>0</v>
      </c>
    </row>
    <row r="293" spans="1:6" hidden="1" x14ac:dyDescent="0.25">
      <c r="A293" s="142" t="str">
        <f>Table1422[[#This Row],[Community]]</f>
        <v xml:space="preserve">Skwentna  </v>
      </c>
      <c r="B293" s="61" t="s">
        <v>546</v>
      </c>
      <c r="C293" s="61" t="s">
        <v>546</v>
      </c>
      <c r="D293" s="61" t="str">
        <f>IF(Table6[[#This Row],[2020]]=Table6[[#This Row],[2019]], "Yes", "No")</f>
        <v>Yes</v>
      </c>
      <c r="E293" s="61">
        <f>Table25[[#This Row],[Monthly Fees]]</f>
        <v>0</v>
      </c>
      <c r="F293" s="61">
        <f>Table2[[#This Row],[Monthly Fees]]</f>
        <v>90</v>
      </c>
    </row>
    <row r="294" spans="1:6" hidden="1" x14ac:dyDescent="0.25">
      <c r="A294" s="142" t="str">
        <f>Table1422[[#This Row],[Community]]</f>
        <v xml:space="preserve">Slana  </v>
      </c>
      <c r="B294" s="61" t="s">
        <v>546</v>
      </c>
      <c r="C294" s="61" t="s">
        <v>546</v>
      </c>
      <c r="D294" s="61" t="str">
        <f>IF(Table6[[#This Row],[2020]]=Table6[[#This Row],[2019]], "Yes", "No")</f>
        <v>Yes</v>
      </c>
      <c r="E294" s="61">
        <f>Table25[[#This Row],[Monthly Fees]]</f>
        <v>0</v>
      </c>
      <c r="F294" s="61">
        <f>Table2[[#This Row],[Monthly Fees]]</f>
        <v>0</v>
      </c>
    </row>
    <row r="295" spans="1:6" hidden="1" x14ac:dyDescent="0.25">
      <c r="A295" s="142" t="str">
        <f>Table1422[[#This Row],[Community]]</f>
        <v xml:space="preserve">Sleetmute  </v>
      </c>
      <c r="B295" s="61" t="s">
        <v>545</v>
      </c>
      <c r="C295" s="61" t="s">
        <v>545</v>
      </c>
      <c r="D295" s="61" t="str">
        <f>IF(Table6[[#This Row],[2020]]=Table6[[#This Row],[2019]], "Yes", "No")</f>
        <v>Yes</v>
      </c>
      <c r="E295" s="61">
        <f>Table25[[#This Row],[Monthly Fees]]</f>
        <v>156</v>
      </c>
      <c r="F295" s="61">
        <f>Table2[[#This Row],[Monthly Fees]]</f>
        <v>0</v>
      </c>
    </row>
    <row r="296" spans="1:6" hidden="1" x14ac:dyDescent="0.25">
      <c r="A296" s="142" t="str">
        <f>Table1422[[#This Row],[Community]]</f>
        <v xml:space="preserve">Soldotna </v>
      </c>
      <c r="B296" s="61" t="s">
        <v>546</v>
      </c>
      <c r="C296" s="61" t="s">
        <v>546</v>
      </c>
      <c r="D296" s="61" t="str">
        <f>IF(Table6[[#This Row],[2020]]=Table6[[#This Row],[2019]], "Yes", "No")</f>
        <v>Yes</v>
      </c>
      <c r="E296" s="61">
        <f>Table25[[#This Row],[Monthly Fees]]</f>
        <v>0</v>
      </c>
      <c r="F296" s="61">
        <f>Table2[[#This Row],[Monthly Fees]]</f>
        <v>111</v>
      </c>
    </row>
    <row r="297" spans="1:6" hidden="1" x14ac:dyDescent="0.25">
      <c r="A297" s="142" t="str">
        <f>Table1422[[#This Row],[Community]]</f>
        <v xml:space="preserve">South Naknek  </v>
      </c>
      <c r="B297" s="61" t="s">
        <v>544</v>
      </c>
      <c r="C297" s="61" t="s">
        <v>544</v>
      </c>
      <c r="D297" s="61" t="str">
        <f>IF(Table6[[#This Row],[2020]]=Table6[[#This Row],[2019]], "Yes", "No")</f>
        <v>Yes</v>
      </c>
      <c r="E297" s="61">
        <f>Table25[[#This Row],[Monthly Fees]]</f>
        <v>90</v>
      </c>
      <c r="F297" s="61">
        <f>Table2[[#This Row],[Monthly Fees]]</f>
        <v>162.5</v>
      </c>
    </row>
    <row r="298" spans="1:6" hidden="1" x14ac:dyDescent="0.25">
      <c r="A298" s="142" t="str">
        <f>Table1422[[#This Row],[Community]]</f>
        <v xml:space="preserve">South Van Horn  </v>
      </c>
      <c r="B298" s="61" t="s">
        <v>546</v>
      </c>
      <c r="C298" s="61" t="s">
        <v>546</v>
      </c>
      <c r="D298" s="61" t="str">
        <f>IF(Table6[[#This Row],[2020]]=Table6[[#This Row],[2019]], "Yes", "No")</f>
        <v>Yes</v>
      </c>
      <c r="E298" s="61">
        <f>Table25[[#This Row],[Monthly Fees]]</f>
        <v>0</v>
      </c>
      <c r="F298" s="61">
        <f>Table2[[#This Row],[Monthly Fees]]</f>
        <v>0</v>
      </c>
    </row>
    <row r="299" spans="1:6" hidden="1" x14ac:dyDescent="0.25">
      <c r="A299" s="142" t="str">
        <f>Table1422[[#This Row],[Community]]</f>
        <v xml:space="preserve">St. George </v>
      </c>
      <c r="B299" s="61" t="s">
        <v>546</v>
      </c>
      <c r="C299" s="61" t="s">
        <v>546</v>
      </c>
      <c r="D299" s="61" t="str">
        <f>IF(Table6[[#This Row],[2020]]=Table6[[#This Row],[2019]], "Yes", "No")</f>
        <v>Yes</v>
      </c>
      <c r="E299" s="61">
        <f>Table25[[#This Row],[Monthly Fees]]</f>
        <v>0</v>
      </c>
      <c r="F299" s="61">
        <f>Table2[[#This Row],[Monthly Fees]]</f>
        <v>0</v>
      </c>
    </row>
    <row r="300" spans="1:6" hidden="1" x14ac:dyDescent="0.25">
      <c r="A300" s="142" t="str">
        <f>Table1422[[#This Row],[Community]]</f>
        <v xml:space="preserve">St. Mary's </v>
      </c>
      <c r="B300" s="61" t="s">
        <v>545</v>
      </c>
      <c r="C300" s="61" t="s">
        <v>545</v>
      </c>
      <c r="D300" s="61" t="str">
        <f>IF(Table6[[#This Row],[2020]]=Table6[[#This Row],[2019]], "Yes", "No")</f>
        <v>Yes</v>
      </c>
      <c r="E300" s="61">
        <f>Table25[[#This Row],[Monthly Fees]]</f>
        <v>111</v>
      </c>
      <c r="F300" s="61">
        <f>Table2[[#This Row],[Monthly Fees]]</f>
        <v>0</v>
      </c>
    </row>
    <row r="301" spans="1:6" hidden="1" x14ac:dyDescent="0.25">
      <c r="A301" s="142" t="str">
        <f>Table1422[[#This Row],[Community]]</f>
        <v xml:space="preserve">St. Michael </v>
      </c>
      <c r="B301" s="61" t="s">
        <v>545</v>
      </c>
      <c r="C301" s="61" t="s">
        <v>545</v>
      </c>
      <c r="D301" s="61" t="str">
        <f>IF(Table6[[#This Row],[2020]]=Table6[[#This Row],[2019]], "Yes", "No")</f>
        <v>Yes</v>
      </c>
      <c r="E301" s="61">
        <f>Table25[[#This Row],[Monthly Fees]]</f>
        <v>162.5</v>
      </c>
      <c r="F301" s="61">
        <f>Table2[[#This Row],[Monthly Fees]]</f>
        <v>0</v>
      </c>
    </row>
    <row r="302" spans="1:6" hidden="1" x14ac:dyDescent="0.25">
      <c r="A302" s="142" t="str">
        <f>Table1422[[#This Row],[Community]]</f>
        <v xml:space="preserve">St. Paul </v>
      </c>
      <c r="B302" s="61" t="s">
        <v>546</v>
      </c>
      <c r="C302" s="61" t="s">
        <v>546</v>
      </c>
      <c r="D302" s="61" t="str">
        <f>IF(Table6[[#This Row],[2020]]=Table6[[#This Row],[2019]], "Yes", "No")</f>
        <v>Yes</v>
      </c>
      <c r="E302" s="61">
        <f>Table25[[#This Row],[Monthly Fees]]</f>
        <v>0</v>
      </c>
      <c r="F302" s="61">
        <f>Table2[[#This Row],[Monthly Fees]]</f>
        <v>0</v>
      </c>
    </row>
    <row r="303" spans="1:6" hidden="1" x14ac:dyDescent="0.25">
      <c r="A303" s="142" t="str">
        <f>Table1422[[#This Row],[Community]]</f>
        <v xml:space="preserve">Stebbins </v>
      </c>
      <c r="B303" s="61" t="s">
        <v>544</v>
      </c>
      <c r="C303" s="61" t="s">
        <v>544</v>
      </c>
      <c r="D303" s="61" t="str">
        <f>IF(Table6[[#This Row],[2020]]=Table6[[#This Row],[2019]], "Yes", "No")</f>
        <v>Yes</v>
      </c>
      <c r="E303" s="61">
        <f>Table25[[#This Row],[Monthly Fees]]</f>
        <v>0</v>
      </c>
      <c r="F303" s="61">
        <f>Table2[[#This Row],[Monthly Fees]]</f>
        <v>0</v>
      </c>
    </row>
    <row r="304" spans="1:6" hidden="1" x14ac:dyDescent="0.25">
      <c r="A304" s="142" t="str">
        <f>Table1422[[#This Row],[Community]]</f>
        <v xml:space="preserve">Steele Creek  </v>
      </c>
      <c r="B304" s="61" t="s">
        <v>546</v>
      </c>
      <c r="C304" s="61" t="s">
        <v>546</v>
      </c>
      <c r="D304" s="61" t="str">
        <f>IF(Table6[[#This Row],[2020]]=Table6[[#This Row],[2019]], "Yes", "No")</f>
        <v>Yes</v>
      </c>
      <c r="E304" s="61">
        <f>Table25[[#This Row],[Monthly Fees]]</f>
        <v>0</v>
      </c>
      <c r="F304" s="61">
        <f>Table2[[#This Row],[Monthly Fees]]</f>
        <v>0</v>
      </c>
    </row>
    <row r="305" spans="1:6" hidden="1" x14ac:dyDescent="0.25">
      <c r="A305" s="142" t="str">
        <f>Table1422[[#This Row],[Community]]</f>
        <v xml:space="preserve">Sterling  </v>
      </c>
      <c r="B305" s="61" t="s">
        <v>543</v>
      </c>
      <c r="C305" s="61" t="s">
        <v>543</v>
      </c>
      <c r="D305" s="61" t="str">
        <f>IF(Table6[[#This Row],[2020]]=Table6[[#This Row],[2019]], "Yes", "No")</f>
        <v>Yes</v>
      </c>
      <c r="E305" s="61">
        <f>Table25[[#This Row],[Monthly Fees]]</f>
        <v>0</v>
      </c>
      <c r="F305" s="61">
        <f>Table2[[#This Row],[Monthly Fees]]</f>
        <v>0</v>
      </c>
    </row>
    <row r="306" spans="1:6" hidden="1" x14ac:dyDescent="0.25">
      <c r="A306" s="142" t="str">
        <f>Table1422[[#This Row],[Community]]</f>
        <v xml:space="preserve">Stevens Village  </v>
      </c>
      <c r="B306" s="61" t="s">
        <v>544</v>
      </c>
      <c r="C306" s="61" t="s">
        <v>544</v>
      </c>
      <c r="D306" s="61" t="str">
        <f>IF(Table6[[#This Row],[2020]]=Table6[[#This Row],[2019]], "Yes", "No")</f>
        <v>Yes</v>
      </c>
      <c r="E306" s="61">
        <f>Table25[[#This Row],[Monthly Fees]]</f>
        <v>0</v>
      </c>
      <c r="F306" s="61">
        <f>Table2[[#This Row],[Monthly Fees]]</f>
        <v>0</v>
      </c>
    </row>
    <row r="307" spans="1:6" hidden="1" x14ac:dyDescent="0.25">
      <c r="A307" s="142" t="str">
        <f>Table1422[[#This Row],[Community]]</f>
        <v xml:space="preserve">Stony River  </v>
      </c>
      <c r="B307" s="61" t="s">
        <v>544</v>
      </c>
      <c r="C307" s="61" t="s">
        <v>544</v>
      </c>
      <c r="D307" s="61" t="str">
        <f>IF(Table6[[#This Row],[2020]]=Table6[[#This Row],[2019]], "Yes", "No")</f>
        <v>Yes</v>
      </c>
      <c r="E307" s="61">
        <f>Table25[[#This Row],[Monthly Fees]]</f>
        <v>0</v>
      </c>
      <c r="F307" s="61">
        <f>Table2[[#This Row],[Monthly Fees]]</f>
        <v>0</v>
      </c>
    </row>
    <row r="308" spans="1:6" hidden="1" x14ac:dyDescent="0.25">
      <c r="A308" s="142" t="str">
        <f>Table1422[[#This Row],[Community]]</f>
        <v xml:space="preserve">Sunrise  </v>
      </c>
      <c r="B308" s="61" t="s">
        <v>543</v>
      </c>
      <c r="C308" s="61" t="s">
        <v>543</v>
      </c>
      <c r="D308" s="61" t="str">
        <f>IF(Table6[[#This Row],[2020]]=Table6[[#This Row],[2019]], "Yes", "No")</f>
        <v>Yes</v>
      </c>
      <c r="E308" s="61">
        <f>Table25[[#This Row],[Monthly Fees]]</f>
        <v>0</v>
      </c>
      <c r="F308" s="61">
        <f>Table2[[#This Row],[Monthly Fees]]</f>
        <v>75</v>
      </c>
    </row>
    <row r="309" spans="1:6" hidden="1" x14ac:dyDescent="0.25">
      <c r="A309" s="142" t="str">
        <f>Table1422[[#This Row],[Community]]</f>
        <v xml:space="preserve">Susitna  </v>
      </c>
      <c r="B309" s="61" t="e">
        <v>#DIV/0!</v>
      </c>
      <c r="C309" s="61" t="e">
        <v>#DIV/0!</v>
      </c>
      <c r="D309" s="61" t="e">
        <f>IF(Table6[[#This Row],[2020]]=Table6[[#This Row],[2019]], "Yes", "No")</f>
        <v>#DIV/0!</v>
      </c>
      <c r="E309" s="61">
        <f>Table25[[#This Row],[Monthly Fees]]</f>
        <v>0</v>
      </c>
      <c r="F309" s="61">
        <f>Table2[[#This Row],[Monthly Fees]]</f>
        <v>0</v>
      </c>
    </row>
    <row r="310" spans="1:6" hidden="1" x14ac:dyDescent="0.25">
      <c r="A310" s="142" t="str">
        <f>Table1422[[#This Row],[Community]]</f>
        <v xml:space="preserve">Susitna North  </v>
      </c>
      <c r="B310" s="61" t="s">
        <v>546</v>
      </c>
      <c r="C310" s="61" t="s">
        <v>546</v>
      </c>
      <c r="D310" s="61" t="str">
        <f>IF(Table6[[#This Row],[2020]]=Table6[[#This Row],[2019]], "Yes", "No")</f>
        <v>Yes</v>
      </c>
      <c r="E310" s="61">
        <f>Table25[[#This Row],[Monthly Fees]]</f>
        <v>0</v>
      </c>
      <c r="F310" s="61">
        <f>Table2[[#This Row],[Monthly Fees]]</f>
        <v>20</v>
      </c>
    </row>
    <row r="311" spans="1:6" hidden="1" x14ac:dyDescent="0.25">
      <c r="A311" s="142" t="str">
        <f>Table1422[[#This Row],[Community]]</f>
        <v xml:space="preserve">Sutton-Alpine  </v>
      </c>
      <c r="B311" s="61" t="s">
        <v>546</v>
      </c>
      <c r="C311" s="61" t="s">
        <v>546</v>
      </c>
      <c r="D311" s="61" t="str">
        <f>IF(Table6[[#This Row],[2020]]=Table6[[#This Row],[2019]], "Yes", "No")</f>
        <v>Yes</v>
      </c>
      <c r="E311" s="61">
        <f>Table25[[#This Row],[Monthly Fees]]</f>
        <v>0</v>
      </c>
      <c r="F311" s="61">
        <f>Table2[[#This Row],[Monthly Fees]]</f>
        <v>0</v>
      </c>
    </row>
    <row r="312" spans="1:6" x14ac:dyDescent="0.25">
      <c r="A312" s="142" t="str">
        <f>Table1422[[#This Row],[Community]]</f>
        <v xml:space="preserve">Takotna  </v>
      </c>
      <c r="B312" s="61" t="s">
        <v>545</v>
      </c>
      <c r="C312" s="61" t="s">
        <v>544</v>
      </c>
      <c r="D312" s="61" t="str">
        <f>IF(Table6[[#This Row],[2020]]=Table6[[#This Row],[2019]], "Yes", "No")</f>
        <v>No</v>
      </c>
      <c r="E312" s="61">
        <f>Table25[[#This Row],[Monthly Fees]]</f>
        <v>75</v>
      </c>
      <c r="F312" s="61">
        <f>Table2[[#This Row],[Monthly Fees]]</f>
        <v>140</v>
      </c>
    </row>
    <row r="313" spans="1:6" hidden="1" x14ac:dyDescent="0.25">
      <c r="A313" s="142" t="str">
        <f>Table1422[[#This Row],[Community]]</f>
        <v xml:space="preserve">Talkeetna  </v>
      </c>
      <c r="B313" s="61" t="s">
        <v>546</v>
      </c>
      <c r="C313" s="61" t="s">
        <v>546</v>
      </c>
      <c r="D313" s="61" t="str">
        <f>IF(Table6[[#This Row],[2020]]=Table6[[#This Row],[2019]], "Yes", "No")</f>
        <v>Yes</v>
      </c>
      <c r="E313" s="61">
        <f>Table25[[#This Row],[Monthly Fees]]</f>
        <v>0</v>
      </c>
      <c r="F313" s="61">
        <f>Table2[[#This Row],[Monthly Fees]]</f>
        <v>100</v>
      </c>
    </row>
    <row r="314" spans="1:6" hidden="1" x14ac:dyDescent="0.25">
      <c r="A314" s="142" t="str">
        <f>Table1422[[#This Row],[Community]]</f>
        <v xml:space="preserve">Tanacross  </v>
      </c>
      <c r="B314" s="61" t="s">
        <v>544</v>
      </c>
      <c r="C314" s="61" t="s">
        <v>544</v>
      </c>
      <c r="D314" s="61" t="str">
        <f>IF(Table6[[#This Row],[2020]]=Table6[[#This Row],[2019]], "Yes", "No")</f>
        <v>Yes</v>
      </c>
      <c r="E314" s="61">
        <f>Table25[[#This Row],[Monthly Fees]]</f>
        <v>20</v>
      </c>
      <c r="F314" s="61">
        <f>Table2[[#This Row],[Monthly Fees]]</f>
        <v>0</v>
      </c>
    </row>
    <row r="315" spans="1:6" hidden="1" x14ac:dyDescent="0.25">
      <c r="A315" s="142" t="str">
        <f>Table1422[[#This Row],[Community]]</f>
        <v xml:space="preserve">Tanaina  </v>
      </c>
      <c r="B315" s="61" t="s">
        <v>546</v>
      </c>
      <c r="C315" s="61" t="s">
        <v>546</v>
      </c>
      <c r="D315" s="61" t="str">
        <f>IF(Table6[[#This Row],[2020]]=Table6[[#This Row],[2019]], "Yes", "No")</f>
        <v>Yes</v>
      </c>
      <c r="E315" s="61">
        <f>Table25[[#This Row],[Monthly Fees]]</f>
        <v>0</v>
      </c>
      <c r="F315" s="61">
        <f>Table2[[#This Row],[Monthly Fees]]</f>
        <v>0</v>
      </c>
    </row>
    <row r="316" spans="1:6" hidden="1" x14ac:dyDescent="0.25">
      <c r="A316" s="142" t="str">
        <f>Table1422[[#This Row],[Community]]</f>
        <v xml:space="preserve">Tanana </v>
      </c>
      <c r="B316" s="61" t="s">
        <v>544</v>
      </c>
      <c r="C316" s="61" t="s">
        <v>544</v>
      </c>
      <c r="D316" s="61" t="str">
        <f>IF(Table6[[#This Row],[2020]]=Table6[[#This Row],[2019]], "Yes", "No")</f>
        <v>Yes</v>
      </c>
      <c r="E316" s="61">
        <f>Table25[[#This Row],[Monthly Fees]]</f>
        <v>140</v>
      </c>
      <c r="F316" s="61">
        <f>Table2[[#This Row],[Monthly Fees]]</f>
        <v>0</v>
      </c>
    </row>
    <row r="317" spans="1:6" hidden="1" x14ac:dyDescent="0.25">
      <c r="A317" s="142" t="str">
        <f>Table1422[[#This Row],[Community]]</f>
        <v xml:space="preserve">Tatitlek  </v>
      </c>
      <c r="B317" s="61" t="s">
        <v>546</v>
      </c>
      <c r="C317" s="61" t="s">
        <v>546</v>
      </c>
      <c r="D317" s="61" t="str">
        <f>IF(Table6[[#This Row],[2020]]=Table6[[#This Row],[2019]], "Yes", "No")</f>
        <v>Yes</v>
      </c>
      <c r="E317" s="61">
        <f>Table25[[#This Row],[Monthly Fees]]</f>
        <v>100</v>
      </c>
      <c r="F317" s="61">
        <f>Table2[[#This Row],[Monthly Fees]]</f>
        <v>0</v>
      </c>
    </row>
    <row r="318" spans="1:6" hidden="1" x14ac:dyDescent="0.25">
      <c r="A318" s="142" t="str">
        <f>Table1422[[#This Row],[Community]]</f>
        <v xml:space="preserve">Tazlina  </v>
      </c>
      <c r="B318" s="61" t="s">
        <v>543</v>
      </c>
      <c r="C318" s="61" t="s">
        <v>543</v>
      </c>
      <c r="D318" s="61" t="str">
        <f>IF(Table6[[#This Row],[2020]]=Table6[[#This Row],[2019]], "Yes", "No")</f>
        <v>Yes</v>
      </c>
      <c r="E318" s="61">
        <f>Table25[[#This Row],[Monthly Fees]]</f>
        <v>0</v>
      </c>
      <c r="F318" s="61">
        <f>Table2[[#This Row],[Monthly Fees]]</f>
        <v>148.62</v>
      </c>
    </row>
    <row r="319" spans="1:6" hidden="1" x14ac:dyDescent="0.25">
      <c r="A319" s="142" t="str">
        <f>Table1422[[#This Row],[Community]]</f>
        <v xml:space="preserve">Teller </v>
      </c>
      <c r="B319" s="61" t="s">
        <v>544</v>
      </c>
      <c r="C319" s="61" t="s">
        <v>544</v>
      </c>
      <c r="D319" s="61" t="str">
        <f>IF(Table6[[#This Row],[2020]]=Table6[[#This Row],[2019]], "Yes", "No")</f>
        <v>Yes</v>
      </c>
      <c r="E319" s="61">
        <f>Table25[[#This Row],[Monthly Fees]]</f>
        <v>0</v>
      </c>
      <c r="F319" s="61">
        <f>Table2[[#This Row],[Monthly Fees]]</f>
        <v>80</v>
      </c>
    </row>
    <row r="320" spans="1:6" hidden="1" x14ac:dyDescent="0.25">
      <c r="A320" s="142" t="str">
        <f>Table1422[[#This Row],[Community]]</f>
        <v xml:space="preserve">Tenakee Springs </v>
      </c>
      <c r="B320" s="61" t="s">
        <v>546</v>
      </c>
      <c r="C320" s="61" t="s">
        <v>546</v>
      </c>
      <c r="D320" s="61" t="str">
        <f>IF(Table6[[#This Row],[2020]]=Table6[[#This Row],[2019]], "Yes", "No")</f>
        <v>Yes</v>
      </c>
      <c r="E320" s="61">
        <f>Table25[[#This Row],[Monthly Fees]]</f>
        <v>0</v>
      </c>
      <c r="F320" s="61">
        <f>Table2[[#This Row],[Monthly Fees]]</f>
        <v>0</v>
      </c>
    </row>
    <row r="321" spans="1:6" hidden="1" x14ac:dyDescent="0.25">
      <c r="A321" s="142" t="str">
        <f>Table1422[[#This Row],[Community]]</f>
        <v xml:space="preserve">Tetlin  </v>
      </c>
      <c r="B321" s="61" t="s">
        <v>544</v>
      </c>
      <c r="C321" s="61" t="s">
        <v>544</v>
      </c>
      <c r="D321" s="61" t="str">
        <f>IF(Table6[[#This Row],[2020]]=Table6[[#This Row],[2019]], "Yes", "No")</f>
        <v>Yes</v>
      </c>
      <c r="E321" s="61">
        <f>Table25[[#This Row],[Monthly Fees]]</f>
        <v>0</v>
      </c>
      <c r="F321" s="61">
        <f>Table2[[#This Row],[Monthly Fees]]</f>
        <v>65</v>
      </c>
    </row>
    <row r="322" spans="1:6" hidden="1" x14ac:dyDescent="0.25">
      <c r="A322" s="142" t="str">
        <f>Table1422[[#This Row],[Community]]</f>
        <v xml:space="preserve">Thorne Bay </v>
      </c>
      <c r="B322" s="61" t="s">
        <v>545</v>
      </c>
      <c r="C322" s="61" t="s">
        <v>545</v>
      </c>
      <c r="D322" s="61" t="str">
        <f>IF(Table6[[#This Row],[2020]]=Table6[[#This Row],[2019]], "Yes", "No")</f>
        <v>Yes</v>
      </c>
      <c r="E322" s="61">
        <f>Table25[[#This Row],[Monthly Fees]]</f>
        <v>148.62</v>
      </c>
      <c r="F322" s="61">
        <f>Table2[[#This Row],[Monthly Fees]]</f>
        <v>0</v>
      </c>
    </row>
    <row r="323" spans="1:6" hidden="1" x14ac:dyDescent="0.25">
      <c r="A323" s="142" t="str">
        <f>Table1422[[#This Row],[Community]]</f>
        <v xml:space="preserve">Togiak </v>
      </c>
      <c r="B323" s="61" t="s">
        <v>545</v>
      </c>
      <c r="C323" s="61" t="s">
        <v>545</v>
      </c>
      <c r="D323" s="61" t="str">
        <f>IF(Table6[[#This Row],[2020]]=Table6[[#This Row],[2019]], "Yes", "No")</f>
        <v>Yes</v>
      </c>
      <c r="E323" s="61">
        <f>Table25[[#This Row],[Monthly Fees]]</f>
        <v>80</v>
      </c>
      <c r="F323" s="61">
        <f>Table2[[#This Row],[Monthly Fees]]</f>
        <v>0</v>
      </c>
    </row>
    <row r="324" spans="1:6" hidden="1" x14ac:dyDescent="0.25">
      <c r="A324" s="142" t="str">
        <f>Table1422[[#This Row],[Community]]</f>
        <v xml:space="preserve">Tok  </v>
      </c>
      <c r="B324" s="61" t="s">
        <v>546</v>
      </c>
      <c r="C324" s="61" t="s">
        <v>546</v>
      </c>
      <c r="D324" s="61" t="str">
        <f>IF(Table6[[#This Row],[2020]]=Table6[[#This Row],[2019]], "Yes", "No")</f>
        <v>Yes</v>
      </c>
      <c r="E324" s="61">
        <f>Table25[[#This Row],[Monthly Fees]]</f>
        <v>0</v>
      </c>
      <c r="F324" s="61">
        <f>Table2[[#This Row],[Monthly Fees]]</f>
        <v>0</v>
      </c>
    </row>
    <row r="325" spans="1:6" hidden="1" x14ac:dyDescent="0.25">
      <c r="A325" s="142" t="str">
        <f>Table1422[[#This Row],[Community]]</f>
        <v xml:space="preserve">Toksook Bay </v>
      </c>
      <c r="B325" s="61" t="s">
        <v>545</v>
      </c>
      <c r="C325" s="61" t="s">
        <v>545</v>
      </c>
      <c r="D325" s="61" t="str">
        <f>IF(Table6[[#This Row],[2020]]=Table6[[#This Row],[2019]], "Yes", "No")</f>
        <v>Yes</v>
      </c>
      <c r="E325" s="61">
        <f>Table25[[#This Row],[Monthly Fees]]</f>
        <v>65</v>
      </c>
      <c r="F325" s="61">
        <f>Table2[[#This Row],[Monthly Fees]]</f>
        <v>0</v>
      </c>
    </row>
    <row r="326" spans="1:6" hidden="1" x14ac:dyDescent="0.25">
      <c r="A326" s="142" t="str">
        <f>Table1422[[#This Row],[Community]]</f>
        <v xml:space="preserve">Tolsona  </v>
      </c>
      <c r="B326" s="61" t="s">
        <v>546</v>
      </c>
      <c r="C326" s="61" t="s">
        <v>546</v>
      </c>
      <c r="D326" s="61" t="str">
        <f>IF(Table6[[#This Row],[2020]]=Table6[[#This Row],[2019]], "Yes", "No")</f>
        <v>Yes</v>
      </c>
      <c r="E326" s="61">
        <f>Table25[[#This Row],[Monthly Fees]]</f>
        <v>0</v>
      </c>
      <c r="F326" s="61">
        <f>Table2[[#This Row],[Monthly Fees]]</f>
        <v>0</v>
      </c>
    </row>
    <row r="327" spans="1:6" hidden="1" x14ac:dyDescent="0.25">
      <c r="A327" s="142" t="str">
        <f>Table1422[[#This Row],[Community]]</f>
        <v xml:space="preserve">Tonsina  </v>
      </c>
      <c r="B327" s="61" t="e">
        <v>#DIV/0!</v>
      </c>
      <c r="C327" s="61" t="e">
        <v>#DIV/0!</v>
      </c>
      <c r="D327" s="61" t="e">
        <f>IF(Table6[[#This Row],[2020]]=Table6[[#This Row],[2019]], "Yes", "No")</f>
        <v>#DIV/0!</v>
      </c>
      <c r="E327" s="61">
        <f>Table25[[#This Row],[Monthly Fees]]</f>
        <v>0</v>
      </c>
      <c r="F327" s="61">
        <f>Table2[[#This Row],[Monthly Fees]]</f>
        <v>0</v>
      </c>
    </row>
    <row r="328" spans="1:6" hidden="1" x14ac:dyDescent="0.25">
      <c r="A328" s="142" t="str">
        <f>Table1422[[#This Row],[Community]]</f>
        <v xml:space="preserve">Trapper Creek  </v>
      </c>
      <c r="B328" s="61" t="s">
        <v>546</v>
      </c>
      <c r="C328" s="61" t="s">
        <v>546</v>
      </c>
      <c r="D328" s="61" t="str">
        <f>IF(Table6[[#This Row],[2020]]=Table6[[#This Row],[2019]], "Yes", "No")</f>
        <v>Yes</v>
      </c>
      <c r="E328" s="61">
        <f>Table25[[#This Row],[Monthly Fees]]</f>
        <v>0</v>
      </c>
      <c r="F328" s="61">
        <f>Table2[[#This Row],[Monthly Fees]]</f>
        <v>50</v>
      </c>
    </row>
    <row r="329" spans="1:6" hidden="1" x14ac:dyDescent="0.25">
      <c r="A329" s="142" t="str">
        <f>Table1422[[#This Row],[Community]]</f>
        <v xml:space="preserve">Tuluksak  </v>
      </c>
      <c r="B329" s="61" t="s">
        <v>544</v>
      </c>
      <c r="C329" s="61" t="s">
        <v>544</v>
      </c>
      <c r="D329" s="61" t="str">
        <f>IF(Table6[[#This Row],[2020]]=Table6[[#This Row],[2019]], "Yes", "No")</f>
        <v>Yes</v>
      </c>
      <c r="E329" s="61">
        <f>Table25[[#This Row],[Monthly Fees]]</f>
        <v>0</v>
      </c>
      <c r="F329" s="61">
        <f>Table2[[#This Row],[Monthly Fees]]</f>
        <v>0</v>
      </c>
    </row>
    <row r="330" spans="1:6" hidden="1" x14ac:dyDescent="0.25">
      <c r="A330" s="142" t="str">
        <f>Table1422[[#This Row],[Community]]</f>
        <v xml:space="preserve">Tuntutuliak  </v>
      </c>
      <c r="B330" s="61" t="s">
        <v>544</v>
      </c>
      <c r="C330" s="61" t="s">
        <v>544</v>
      </c>
      <c r="D330" s="61" t="str">
        <f>IF(Table6[[#This Row],[2020]]=Table6[[#This Row],[2019]], "Yes", "No")</f>
        <v>Yes</v>
      </c>
      <c r="E330" s="61">
        <f>Table25[[#This Row],[Monthly Fees]]</f>
        <v>0</v>
      </c>
      <c r="F330" s="61">
        <f>Table2[[#This Row],[Monthly Fees]]</f>
        <v>128.25</v>
      </c>
    </row>
    <row r="331" spans="1:6" hidden="1" x14ac:dyDescent="0.25">
      <c r="A331" s="142" t="str">
        <f>Table1422[[#This Row],[Community]]</f>
        <v xml:space="preserve">Tununak  </v>
      </c>
      <c r="B331" s="61" t="s">
        <v>544</v>
      </c>
      <c r="C331" s="61" t="s">
        <v>544</v>
      </c>
      <c r="D331" s="61" t="str">
        <f>IF(Table6[[#This Row],[2020]]=Table6[[#This Row],[2019]], "Yes", "No")</f>
        <v>Yes</v>
      </c>
      <c r="E331" s="61">
        <f>Table25[[#This Row],[Monthly Fees]]</f>
        <v>0</v>
      </c>
      <c r="F331" s="61">
        <f>Table2[[#This Row],[Monthly Fees]]</f>
        <v>0</v>
      </c>
    </row>
    <row r="332" spans="1:6" hidden="1" x14ac:dyDescent="0.25">
      <c r="A332" s="142" t="str">
        <f>Table1422[[#This Row],[Community]]</f>
        <v xml:space="preserve">Twin Hills  </v>
      </c>
      <c r="B332" s="61" t="s">
        <v>545</v>
      </c>
      <c r="C332" s="61" t="s">
        <v>545</v>
      </c>
      <c r="D332" s="61" t="str">
        <f>IF(Table6[[#This Row],[2020]]=Table6[[#This Row],[2019]], "Yes", "No")</f>
        <v>Yes</v>
      </c>
      <c r="E332" s="61">
        <f>Table25[[#This Row],[Monthly Fees]]</f>
        <v>50</v>
      </c>
      <c r="F332" s="61">
        <f>Table2[[#This Row],[Monthly Fees]]</f>
        <v>90</v>
      </c>
    </row>
    <row r="333" spans="1:6" hidden="1" x14ac:dyDescent="0.25">
      <c r="A333" s="142" t="str">
        <f>Table1422[[#This Row],[Community]]</f>
        <v xml:space="preserve">Two Rivers  </v>
      </c>
      <c r="B333" s="61" t="s">
        <v>546</v>
      </c>
      <c r="C333" s="61" t="s">
        <v>546</v>
      </c>
      <c r="D333" s="61" t="str">
        <f>IF(Table6[[#This Row],[2020]]=Table6[[#This Row],[2019]], "Yes", "No")</f>
        <v>Yes</v>
      </c>
      <c r="E333" s="61">
        <f>Table25[[#This Row],[Monthly Fees]]</f>
        <v>0</v>
      </c>
      <c r="F333" s="61">
        <f>Table2[[#This Row],[Monthly Fees]]</f>
        <v>0</v>
      </c>
    </row>
    <row r="334" spans="1:6" hidden="1" x14ac:dyDescent="0.25">
      <c r="A334" s="142" t="str">
        <f>Table1422[[#This Row],[Community]]</f>
        <v xml:space="preserve">Tyonek  </v>
      </c>
      <c r="B334" s="61" t="s">
        <v>545</v>
      </c>
      <c r="C334" s="61" t="s">
        <v>545</v>
      </c>
      <c r="D334" s="61" t="str">
        <f>IF(Table6[[#This Row],[2020]]=Table6[[#This Row],[2019]], "Yes", "No")</f>
        <v>Yes</v>
      </c>
      <c r="E334" s="61">
        <f>Table25[[#This Row],[Monthly Fees]]</f>
        <v>128.25</v>
      </c>
      <c r="F334" s="61">
        <f>Table2[[#This Row],[Monthly Fees]]</f>
        <v>157</v>
      </c>
    </row>
    <row r="335" spans="1:6" hidden="1" x14ac:dyDescent="0.25">
      <c r="A335" s="142" t="str">
        <f>Table1422[[#This Row],[Community]]</f>
        <v xml:space="preserve">Ugashik  </v>
      </c>
      <c r="B335" s="61" t="s">
        <v>543</v>
      </c>
      <c r="C335" s="61" t="s">
        <v>543</v>
      </c>
      <c r="D335" s="61" t="str">
        <f>IF(Table6[[#This Row],[2020]]=Table6[[#This Row],[2019]], "Yes", "No")</f>
        <v>Yes</v>
      </c>
      <c r="E335" s="61">
        <f>Table25[[#This Row],[Monthly Fees]]</f>
        <v>0</v>
      </c>
      <c r="F335" s="61">
        <f>Table2[[#This Row],[Monthly Fees]]</f>
        <v>0</v>
      </c>
    </row>
    <row r="336" spans="1:6" hidden="1" x14ac:dyDescent="0.25">
      <c r="A336" s="142" t="str">
        <f>Table1422[[#This Row],[Community]]</f>
        <v xml:space="preserve">Unalakleet </v>
      </c>
      <c r="B336" s="61" t="s">
        <v>544</v>
      </c>
      <c r="C336" s="61" t="s">
        <v>544</v>
      </c>
      <c r="D336" s="61" t="str">
        <f>IF(Table6[[#This Row],[2020]]=Table6[[#This Row],[2019]], "Yes", "No")</f>
        <v>Yes</v>
      </c>
      <c r="E336" s="61">
        <f>Table25[[#This Row],[Monthly Fees]]</f>
        <v>90</v>
      </c>
      <c r="F336" s="61">
        <f>Table2[[#This Row],[Monthly Fees]]</f>
        <v>0</v>
      </c>
    </row>
    <row r="337" spans="1:6" hidden="1" x14ac:dyDescent="0.25">
      <c r="A337" s="142" t="str">
        <f>Table1422[[#This Row],[Community]]</f>
        <v xml:space="preserve">Unalaska </v>
      </c>
      <c r="B337" s="61" t="s">
        <v>543</v>
      </c>
      <c r="C337" s="61" t="s">
        <v>543</v>
      </c>
      <c r="D337" s="61" t="str">
        <f>IF(Table6[[#This Row],[2020]]=Table6[[#This Row],[2019]], "Yes", "No")</f>
        <v>Yes</v>
      </c>
      <c r="E337" s="61">
        <f>Table25[[#This Row],[Monthly Fees]]</f>
        <v>0</v>
      </c>
      <c r="F337" s="61">
        <f>Table2[[#This Row],[Monthly Fees]]</f>
        <v>0</v>
      </c>
    </row>
    <row r="338" spans="1:6" hidden="1" x14ac:dyDescent="0.25">
      <c r="A338" s="142" t="str">
        <f>Table1422[[#This Row],[Community]]</f>
        <v xml:space="preserve">Upper Kalskag </v>
      </c>
      <c r="B338" s="61" t="s">
        <v>545</v>
      </c>
      <c r="C338" s="61" t="s">
        <v>545</v>
      </c>
      <c r="D338" s="61" t="str">
        <f>IF(Table6[[#This Row],[2020]]=Table6[[#This Row],[2019]], "Yes", "No")</f>
        <v>Yes</v>
      </c>
      <c r="E338" s="61">
        <f>Table25[[#This Row],[Monthly Fees]]</f>
        <v>157</v>
      </c>
      <c r="F338" s="61">
        <f>Table2[[#This Row],[Monthly Fees]]</f>
        <v>0</v>
      </c>
    </row>
    <row r="339" spans="1:6" hidden="1" x14ac:dyDescent="0.25">
      <c r="A339" s="142" t="str">
        <f>Table1422[[#This Row],[Community]]</f>
        <v xml:space="preserve">Utqiagvik </v>
      </c>
      <c r="B339" s="61" t="s">
        <v>546</v>
      </c>
      <c r="C339" s="61" t="s">
        <v>546</v>
      </c>
      <c r="D339" s="61" t="str">
        <f>IF(Table6[[#This Row],[2020]]=Table6[[#This Row],[2019]], "Yes", "No")</f>
        <v>Yes</v>
      </c>
      <c r="E339" s="61">
        <f>Table25[[#This Row],[Monthly Fees]]</f>
        <v>0</v>
      </c>
      <c r="F339" s="61">
        <f>Table2[[#This Row],[Monthly Fees]]</f>
        <v>0</v>
      </c>
    </row>
    <row r="340" spans="1:6" hidden="1" x14ac:dyDescent="0.25">
      <c r="A340" s="142" t="str">
        <f>Table1422[[#This Row],[Community]]</f>
        <v xml:space="preserve">Valdez </v>
      </c>
      <c r="B340" s="61" t="s">
        <v>543</v>
      </c>
      <c r="C340" s="61" t="s">
        <v>546</v>
      </c>
      <c r="D340" s="61" t="str">
        <f>IF(Table6[[#This Row],[2020]]=Table6[[#This Row],[2019]], "Yes", "No")</f>
        <v>Yes</v>
      </c>
      <c r="E340" s="61">
        <f>Table25[[#This Row],[Monthly Fees]]</f>
        <v>0</v>
      </c>
      <c r="F340" s="61">
        <f>Table2[[#This Row],[Monthly Fees]]</f>
        <v>0</v>
      </c>
    </row>
    <row r="341" spans="1:6" hidden="1" x14ac:dyDescent="0.25">
      <c r="A341" s="142" t="str">
        <f>Table1422[[#This Row],[Community]]</f>
        <v xml:space="preserve">Venetie  </v>
      </c>
      <c r="B341" s="61" t="s">
        <v>544</v>
      </c>
      <c r="C341" s="61" t="s">
        <v>544</v>
      </c>
      <c r="D341" s="61" t="str">
        <f>IF(Table6[[#This Row],[2020]]=Table6[[#This Row],[2019]], "Yes", "No")</f>
        <v>Yes</v>
      </c>
      <c r="E341" s="61">
        <f>Table25[[#This Row],[Monthly Fees]]</f>
        <v>0</v>
      </c>
      <c r="F341" s="61">
        <f>Table2[[#This Row],[Monthly Fees]]</f>
        <v>0</v>
      </c>
    </row>
    <row r="342" spans="1:6" hidden="1" x14ac:dyDescent="0.25">
      <c r="A342" s="142" t="str">
        <f>Table1422[[#This Row],[Community]]</f>
        <v xml:space="preserve">Wainwright </v>
      </c>
      <c r="B342" s="61" t="s">
        <v>546</v>
      </c>
      <c r="C342" s="61" t="s">
        <v>546</v>
      </c>
      <c r="D342" s="61" t="str">
        <f>IF(Table6[[#This Row],[2020]]=Table6[[#This Row],[2019]], "Yes", "No")</f>
        <v>Yes</v>
      </c>
      <c r="E342" s="61">
        <f>Table25[[#This Row],[Monthly Fees]]</f>
        <v>0</v>
      </c>
      <c r="F342" s="61">
        <f>Table2[[#This Row],[Monthly Fees]]</f>
        <v>105</v>
      </c>
    </row>
    <row r="343" spans="1:6" hidden="1" x14ac:dyDescent="0.25">
      <c r="A343" s="142" t="str">
        <f>Table1422[[#This Row],[Community]]</f>
        <v xml:space="preserve">Wales </v>
      </c>
      <c r="B343" s="61" t="s">
        <v>544</v>
      </c>
      <c r="C343" s="61" t="s">
        <v>544</v>
      </c>
      <c r="D343" s="61" t="str">
        <f>IF(Table6[[#This Row],[2020]]=Table6[[#This Row],[2019]], "Yes", "No")</f>
        <v>Yes</v>
      </c>
      <c r="E343" s="61">
        <f>Table25[[#This Row],[Monthly Fees]]</f>
        <v>0</v>
      </c>
      <c r="F343" s="61">
        <f>Table2[[#This Row],[Monthly Fees]]</f>
        <v>0</v>
      </c>
    </row>
    <row r="344" spans="1:6" hidden="1" x14ac:dyDescent="0.25">
      <c r="A344" s="142" t="str">
        <f>Table1422[[#This Row],[Community]]</f>
        <v xml:space="preserve">Wasilla </v>
      </c>
      <c r="B344" s="61" t="s">
        <v>546</v>
      </c>
      <c r="C344" s="61" t="s">
        <v>546</v>
      </c>
      <c r="D344" s="61" t="str">
        <f>IF(Table6[[#This Row],[2020]]=Table6[[#This Row],[2019]], "Yes", "No")</f>
        <v>Yes</v>
      </c>
      <c r="E344" s="61">
        <f>Table25[[#This Row],[Monthly Fees]]</f>
        <v>0</v>
      </c>
      <c r="F344" s="61">
        <f>Table2[[#This Row],[Monthly Fees]]</f>
        <v>0</v>
      </c>
    </row>
    <row r="345" spans="1:6" hidden="1" x14ac:dyDescent="0.25">
      <c r="A345" s="142" t="str">
        <f>Table1422[[#This Row],[Community]]</f>
        <v xml:space="preserve">Whale Pass </v>
      </c>
      <c r="B345" s="61" t="s">
        <v>543</v>
      </c>
      <c r="C345" s="61" t="s">
        <v>543</v>
      </c>
      <c r="D345" s="61" t="str">
        <f>IF(Table6[[#This Row],[2020]]=Table6[[#This Row],[2019]], "Yes", "No")</f>
        <v>Yes</v>
      </c>
      <c r="E345" s="61">
        <f>Table25[[#This Row],[Monthly Fees]]</f>
        <v>0</v>
      </c>
      <c r="F345" s="61">
        <f>Table2[[#This Row],[Monthly Fees]]</f>
        <v>0</v>
      </c>
    </row>
    <row r="346" spans="1:6" hidden="1" x14ac:dyDescent="0.25">
      <c r="A346" s="142" t="str">
        <f>Table1422[[#This Row],[Community]]</f>
        <v xml:space="preserve">White Mountain </v>
      </c>
      <c r="B346" s="61" t="s">
        <v>545</v>
      </c>
      <c r="C346" s="61" t="s">
        <v>545</v>
      </c>
      <c r="D346" s="61" t="str">
        <f>IF(Table6[[#This Row],[2020]]=Table6[[#This Row],[2019]], "Yes", "No")</f>
        <v>Yes</v>
      </c>
      <c r="E346" s="61">
        <f>Table25[[#This Row],[Monthly Fees]]</f>
        <v>105</v>
      </c>
      <c r="F346" s="61">
        <f>Table2[[#This Row],[Monthly Fees]]</f>
        <v>0</v>
      </c>
    </row>
    <row r="347" spans="1:6" hidden="1" x14ac:dyDescent="0.25">
      <c r="A347" s="142" t="str">
        <f>Table1422[[#This Row],[Community]]</f>
        <v xml:space="preserve">Whitestone  </v>
      </c>
      <c r="B347" s="61" t="e">
        <v>#DIV/0!</v>
      </c>
      <c r="C347" s="61" t="e">
        <v>#DIV/0!</v>
      </c>
      <c r="D347" s="61" t="e">
        <f>IF(Table6[[#This Row],[2020]]=Table6[[#This Row],[2019]], "Yes", "No")</f>
        <v>#DIV/0!</v>
      </c>
      <c r="E347" s="61">
        <f>Table25[[#This Row],[Monthly Fees]]</f>
        <v>0</v>
      </c>
      <c r="F347" s="61">
        <f>Table2[[#This Row],[Monthly Fees]]</f>
        <v>0</v>
      </c>
    </row>
    <row r="348" spans="1:6" hidden="1" x14ac:dyDescent="0.25">
      <c r="A348" s="142" t="str">
        <f>Table1422[[#This Row],[Community]]</f>
        <v xml:space="preserve">Whitestone Logging Camp  </v>
      </c>
      <c r="B348" s="61" t="e">
        <v>#DIV/0!</v>
      </c>
      <c r="C348" s="61" t="e">
        <v>#DIV/0!</v>
      </c>
      <c r="D348" s="61" t="e">
        <f>IF(Table6[[#This Row],[2020]]=Table6[[#This Row],[2019]], "Yes", "No")</f>
        <v>#DIV/0!</v>
      </c>
      <c r="E348" s="61">
        <f>Table25[[#This Row],[Monthly Fees]]</f>
        <v>0</v>
      </c>
      <c r="F348" s="61">
        <f>Table2[[#This Row],[Monthly Fees]]</f>
        <v>0</v>
      </c>
    </row>
    <row r="349" spans="1:6" hidden="1" x14ac:dyDescent="0.25">
      <c r="A349" s="142" t="str">
        <f>Table1422[[#This Row],[Community]]</f>
        <v xml:space="preserve">Whittier </v>
      </c>
      <c r="B349" s="61" t="s">
        <v>543</v>
      </c>
      <c r="C349" s="61" t="s">
        <v>543</v>
      </c>
      <c r="D349" s="61" t="str">
        <f>IF(Table6[[#This Row],[2020]]=Table6[[#This Row],[2019]], "Yes", "No")</f>
        <v>Yes</v>
      </c>
      <c r="E349" s="61">
        <f>Table25[[#This Row],[Monthly Fees]]</f>
        <v>0</v>
      </c>
      <c r="F349" s="61">
        <f>Table2[[#This Row],[Monthly Fees]]</f>
        <v>0</v>
      </c>
    </row>
    <row r="350" spans="1:6" hidden="1" x14ac:dyDescent="0.25">
      <c r="A350" s="142" t="str">
        <f>Table1422[[#This Row],[Community]]</f>
        <v xml:space="preserve">Willow  </v>
      </c>
      <c r="B350" s="61" t="s">
        <v>546</v>
      </c>
      <c r="C350" s="61" t="s">
        <v>546</v>
      </c>
      <c r="D350" s="61" t="str">
        <f>IF(Table6[[#This Row],[2020]]=Table6[[#This Row],[2019]], "Yes", "No")</f>
        <v>Yes</v>
      </c>
      <c r="E350" s="61">
        <f>Table25[[#This Row],[Monthly Fees]]</f>
        <v>0</v>
      </c>
      <c r="F350" s="61">
        <f>Table2[[#This Row],[Monthly Fees]]</f>
        <v>0</v>
      </c>
    </row>
    <row r="351" spans="1:6" hidden="1" x14ac:dyDescent="0.25">
      <c r="A351" s="142" t="str">
        <f>Table1422[[#This Row],[Community]]</f>
        <v xml:space="preserve">Willow Creek  </v>
      </c>
      <c r="B351" s="61" t="e">
        <v>#DIV/0!</v>
      </c>
      <c r="C351" s="61" t="e">
        <v>#DIV/0!</v>
      </c>
      <c r="D351" s="61" t="e">
        <f>IF(Table6[[#This Row],[2020]]=Table6[[#This Row],[2019]], "Yes", "No")</f>
        <v>#DIV/0!</v>
      </c>
      <c r="E351" s="61">
        <f>Table25[[#This Row],[Monthly Fees]]</f>
        <v>0</v>
      </c>
      <c r="F351" s="61">
        <f>Table2[[#This Row],[Monthly Fees]]</f>
        <v>84</v>
      </c>
    </row>
    <row r="352" spans="1:6" hidden="1" x14ac:dyDescent="0.25">
      <c r="A352" s="142" t="str">
        <f>Table1422[[#This Row],[Community]]</f>
        <v xml:space="preserve">Wiseman  </v>
      </c>
      <c r="B352" s="61" t="e">
        <v>#DIV/0!</v>
      </c>
      <c r="C352" s="61" t="e">
        <v>#DIV/0!</v>
      </c>
      <c r="D352" s="61" t="e">
        <f>IF(Table6[[#This Row],[2020]]=Table6[[#This Row],[2019]], "Yes", "No")</f>
        <v>#DIV/0!</v>
      </c>
      <c r="E352" s="61">
        <f>Table25[[#This Row],[Monthly Fees]]</f>
        <v>0</v>
      </c>
      <c r="F352" s="61" t="e">
        <f>Table2[[#This Row],[Monthly Fees]]</f>
        <v>#VALUE!</v>
      </c>
    </row>
    <row r="353" spans="1:6" hidden="1" x14ac:dyDescent="0.25">
      <c r="A353" s="142" t="str">
        <f>Table1422[[#This Row],[Community]]</f>
        <v xml:space="preserve">Womens Bay  </v>
      </c>
      <c r="B353" s="61" t="s">
        <v>543</v>
      </c>
      <c r="C353" s="61" t="s">
        <v>543</v>
      </c>
      <c r="D353" s="61" t="str">
        <f>IF(Table6[[#This Row],[2020]]=Table6[[#This Row],[2019]], "Yes", "No")</f>
        <v>Yes</v>
      </c>
      <c r="E353" s="61">
        <f>Table25[[#This Row],[Monthly Fees]]</f>
        <v>0</v>
      </c>
      <c r="F353" s="61" t="e">
        <f>Table2[[#This Row],[Monthly Fees]]</f>
        <v>#VALUE!</v>
      </c>
    </row>
    <row r="354" spans="1:6" hidden="1" x14ac:dyDescent="0.25">
      <c r="A354" s="142" t="str">
        <f>Table1422[[#This Row],[Community]]</f>
        <v xml:space="preserve">Wrangell  </v>
      </c>
      <c r="B354" s="61" t="s">
        <v>543</v>
      </c>
      <c r="C354" s="61" t="s">
        <v>543</v>
      </c>
      <c r="D354" s="61" t="str">
        <f>IF(Table6[[#This Row],[2020]]=Table6[[#This Row],[2019]], "Yes", "No")</f>
        <v>Yes</v>
      </c>
      <c r="E354" s="61">
        <f>Table25[[#This Row],[Monthly Fees]]</f>
        <v>0</v>
      </c>
      <c r="F354" s="61" t="e">
        <f>Table2[[#This Row],[Monthly Fees]]</f>
        <v>#VALUE!</v>
      </c>
    </row>
    <row r="355" spans="1:6" hidden="1" x14ac:dyDescent="0.25">
      <c r="A355" s="143" t="str">
        <f>Table1422[[#This Row],[Community]]</f>
        <v xml:space="preserve">Yakutat  </v>
      </c>
      <c r="B355" s="61" t="s">
        <v>544</v>
      </c>
      <c r="C355" s="61" t="s">
        <v>544</v>
      </c>
      <c r="D355" s="61" t="str">
        <f>IF(Table6[[#This Row],[2020]]=Table6[[#This Row],[2019]], "Yes", "No")</f>
        <v>Yes</v>
      </c>
      <c r="E355" s="61">
        <f>Table25[[#This Row],[Monthly Fees]]</f>
        <v>84</v>
      </c>
      <c r="F355" s="61" t="e">
        <f>Table2[[#This Row],[Monthly Fees]]</f>
        <v>#VALUE!</v>
      </c>
    </row>
    <row r="356" spans="1:6" hidden="1" x14ac:dyDescent="0.25">
      <c r="A356" s="61"/>
      <c r="B356" s="61"/>
      <c r="C356" s="61"/>
      <c r="D356" s="61" t="str">
        <f>IF(Table6[[#This Row],[2020]]=Table6[[#This Row],[2019]], "Yes", "No")</f>
        <v>Yes</v>
      </c>
      <c r="E356" s="61"/>
      <c r="F356" s="61"/>
    </row>
  </sheetData>
  <phoneticPr fontId="3" type="noConversion"/>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
  <sheetViews>
    <sheetView topLeftCell="A124" zoomScaleNormal="100" workbookViewId="0">
      <selection activeCell="P1" sqref="P1:Q42"/>
    </sheetView>
  </sheetViews>
  <sheetFormatPr defaultRowHeight="15" x14ac:dyDescent="0.25"/>
  <cols>
    <col min="16" max="16" width="25.85546875" customWidth="1"/>
    <col min="17" max="17" width="79.28515625" customWidth="1"/>
  </cols>
  <sheetData/>
  <phoneticPr fontId="3" type="noConversion"/>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39"/>
  <sheetViews>
    <sheetView workbookViewId="0">
      <selection activeCell="G32" sqref="G32"/>
    </sheetView>
  </sheetViews>
  <sheetFormatPr defaultRowHeight="15" x14ac:dyDescent="0.25"/>
  <cols>
    <col min="1" max="1" width="32.5703125" customWidth="1"/>
    <col min="2" max="2" width="76.28515625" customWidth="1"/>
  </cols>
  <sheetData>
    <row r="1" spans="1:2" x14ac:dyDescent="0.25">
      <c r="A1" s="95" t="s">
        <v>443</v>
      </c>
      <c r="B1" s="95" t="s">
        <v>474</v>
      </c>
    </row>
    <row r="2" spans="1:2" x14ac:dyDescent="0.25">
      <c r="A2" t="s">
        <v>424</v>
      </c>
      <c r="B2" t="s">
        <v>444</v>
      </c>
    </row>
    <row r="3" spans="1:2" x14ac:dyDescent="0.25">
      <c r="A3" t="s">
        <v>423</v>
      </c>
      <c r="B3" t="s">
        <v>445</v>
      </c>
    </row>
    <row r="4" spans="1:2" x14ac:dyDescent="0.25">
      <c r="A4" t="s">
        <v>422</v>
      </c>
      <c r="B4" t="s">
        <v>446</v>
      </c>
    </row>
    <row r="5" spans="1:2" x14ac:dyDescent="0.25">
      <c r="A5" t="s">
        <v>421</v>
      </c>
      <c r="B5" t="s">
        <v>447</v>
      </c>
    </row>
    <row r="6" spans="1:2" x14ac:dyDescent="0.25">
      <c r="A6" t="s">
        <v>436</v>
      </c>
      <c r="B6" t="s">
        <v>448</v>
      </c>
    </row>
    <row r="7" spans="1:2" x14ac:dyDescent="0.25">
      <c r="A7" t="s">
        <v>420</v>
      </c>
      <c r="B7" t="s">
        <v>449</v>
      </c>
    </row>
    <row r="8" spans="1:2" x14ac:dyDescent="0.25">
      <c r="A8" t="s">
        <v>419</v>
      </c>
      <c r="B8" t="s">
        <v>450</v>
      </c>
    </row>
    <row r="9" spans="1:2" x14ac:dyDescent="0.25">
      <c r="A9" t="s">
        <v>418</v>
      </c>
      <c r="B9" t="s">
        <v>451</v>
      </c>
    </row>
    <row r="10" spans="1:2" x14ac:dyDescent="0.25">
      <c r="A10" t="s">
        <v>417</v>
      </c>
      <c r="B10" t="s">
        <v>452</v>
      </c>
    </row>
    <row r="11" spans="1:2" x14ac:dyDescent="0.25">
      <c r="A11" t="s">
        <v>416</v>
      </c>
      <c r="B11" t="s">
        <v>453</v>
      </c>
    </row>
    <row r="12" spans="1:2" x14ac:dyDescent="0.25">
      <c r="A12" t="s">
        <v>437</v>
      </c>
      <c r="B12" t="s">
        <v>454</v>
      </c>
    </row>
    <row r="13" spans="1:2" x14ac:dyDescent="0.25">
      <c r="A13" t="s">
        <v>415</v>
      </c>
      <c r="B13" t="s">
        <v>455</v>
      </c>
    </row>
    <row r="14" spans="1:2" x14ac:dyDescent="0.25">
      <c r="A14" t="s">
        <v>414</v>
      </c>
      <c r="B14" t="s">
        <v>456</v>
      </c>
    </row>
    <row r="15" spans="1:2" x14ac:dyDescent="0.25">
      <c r="A15" t="s">
        <v>413</v>
      </c>
      <c r="B15" t="s">
        <v>457</v>
      </c>
    </row>
    <row r="16" spans="1:2" x14ac:dyDescent="0.25">
      <c r="A16" t="s">
        <v>412</v>
      </c>
      <c r="B16" t="s">
        <v>458</v>
      </c>
    </row>
    <row r="17" spans="1:2" x14ac:dyDescent="0.25">
      <c r="A17" t="s">
        <v>411</v>
      </c>
      <c r="B17" t="s">
        <v>459</v>
      </c>
    </row>
    <row r="18" spans="1:2" x14ac:dyDescent="0.25">
      <c r="A18" t="s">
        <v>438</v>
      </c>
      <c r="B18" t="s">
        <v>460</v>
      </c>
    </row>
    <row r="19" spans="1:2" x14ac:dyDescent="0.25">
      <c r="A19" t="s">
        <v>410</v>
      </c>
      <c r="B19" t="s">
        <v>461</v>
      </c>
    </row>
    <row r="20" spans="1:2" x14ac:dyDescent="0.25">
      <c r="A20" t="s">
        <v>408</v>
      </c>
      <c r="B20" t="s">
        <v>462</v>
      </c>
    </row>
    <row r="21" spans="1:2" x14ac:dyDescent="0.25">
      <c r="A21" t="s">
        <v>407</v>
      </c>
      <c r="B21" t="s">
        <v>463</v>
      </c>
    </row>
    <row r="22" spans="1:2" x14ac:dyDescent="0.25">
      <c r="A22" t="s">
        <v>406</v>
      </c>
      <c r="B22" t="s">
        <v>464</v>
      </c>
    </row>
    <row r="23" spans="1:2" x14ac:dyDescent="0.25">
      <c r="A23" t="s">
        <v>405</v>
      </c>
      <c r="B23" t="s">
        <v>465</v>
      </c>
    </row>
    <row r="24" spans="1:2" x14ac:dyDescent="0.25">
      <c r="A24" t="s">
        <v>439</v>
      </c>
      <c r="B24" t="s">
        <v>466</v>
      </c>
    </row>
    <row r="25" spans="1:2" x14ac:dyDescent="0.25">
      <c r="A25" t="s">
        <v>404</v>
      </c>
      <c r="B25" t="s">
        <v>467</v>
      </c>
    </row>
    <row r="26" spans="1:2" x14ac:dyDescent="0.25">
      <c r="A26" t="s">
        <v>403</v>
      </c>
      <c r="B26" t="s">
        <v>468</v>
      </c>
    </row>
    <row r="27" spans="1:2" x14ac:dyDescent="0.25">
      <c r="A27" t="s">
        <v>402</v>
      </c>
      <c r="B27" t="s">
        <v>469</v>
      </c>
    </row>
    <row r="28" spans="1:2" x14ac:dyDescent="0.25">
      <c r="A28" t="s">
        <v>401</v>
      </c>
      <c r="B28" t="s">
        <v>470</v>
      </c>
    </row>
    <row r="29" spans="1:2" x14ac:dyDescent="0.25">
      <c r="A29" t="s">
        <v>400</v>
      </c>
      <c r="B29" t="s">
        <v>471</v>
      </c>
    </row>
    <row r="30" spans="1:2" x14ac:dyDescent="0.25">
      <c r="A30" t="s">
        <v>440</v>
      </c>
      <c r="B30" t="s">
        <v>472</v>
      </c>
    </row>
    <row r="31" spans="1:2" x14ac:dyDescent="0.25">
      <c r="A31" t="s">
        <v>399</v>
      </c>
      <c r="B31" t="s">
        <v>473</v>
      </c>
    </row>
    <row r="32" spans="1:2" x14ac:dyDescent="0.25">
      <c r="A32" t="s">
        <v>398</v>
      </c>
      <c r="B32" t="s">
        <v>475</v>
      </c>
    </row>
    <row r="33" spans="1:2" x14ac:dyDescent="0.25">
      <c r="A33" t="s">
        <v>397</v>
      </c>
      <c r="B33" t="s">
        <v>476</v>
      </c>
    </row>
    <row r="34" spans="1:2" x14ac:dyDescent="0.25">
      <c r="A34" t="s">
        <v>396</v>
      </c>
      <c r="B34" t="s">
        <v>477</v>
      </c>
    </row>
    <row r="35" spans="1:2" x14ac:dyDescent="0.25">
      <c r="A35" t="s">
        <v>395</v>
      </c>
      <c r="B35" t="s">
        <v>478</v>
      </c>
    </row>
    <row r="36" spans="1:2" x14ac:dyDescent="0.25">
      <c r="A36" t="s">
        <v>441</v>
      </c>
      <c r="B36" t="s">
        <v>479</v>
      </c>
    </row>
    <row r="37" spans="1:2" ht="30" x14ac:dyDescent="0.25">
      <c r="A37" s="125" t="s">
        <v>442</v>
      </c>
      <c r="B37" s="124" t="s">
        <v>480</v>
      </c>
    </row>
    <row r="38" spans="1:2" x14ac:dyDescent="0.25">
      <c r="A38" t="s">
        <v>409</v>
      </c>
      <c r="B38" t="s">
        <v>481</v>
      </c>
    </row>
    <row r="39" spans="1:2" x14ac:dyDescent="0.25">
      <c r="A39" t="s">
        <v>12</v>
      </c>
      <c r="B39" t="s">
        <v>482</v>
      </c>
    </row>
  </sheetData>
  <phoneticPr fontId="3" type="noConversion"/>
  <pageMargins left="0.7" right="0.7" top="0.75" bottom="0.7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Affordability Framework</vt:lpstr>
      <vt:lpstr>Community info - DO NOT CHANGE</vt:lpstr>
      <vt:lpstr>Update Information Here</vt:lpstr>
      <vt:lpstr>Affordability_All_Utilities</vt:lpstr>
      <vt:lpstr>Calculations_2020Fees</vt:lpstr>
      <vt:lpstr>Comparison of Affordability</vt:lpstr>
      <vt:lpstr>Update Instructions</vt:lpstr>
      <vt:lpstr>Metadata</vt:lpstr>
      <vt:lpstr>'Affordability Framework'!MainPage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Johnson</dc:creator>
  <cp:lastModifiedBy>Wilcox, Forrest</cp:lastModifiedBy>
  <cp:lastPrinted>2019-12-08T23:27:39Z</cp:lastPrinted>
  <dcterms:created xsi:type="dcterms:W3CDTF">2019-10-02T00:28:27Z</dcterms:created>
  <dcterms:modified xsi:type="dcterms:W3CDTF">2020-08-04T00:12:12Z</dcterms:modified>
</cp:coreProperties>
</file>