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4"/>
  <workbookPr defaultThemeVersion="124226"/>
  <xr:revisionPtr revIDLastSave="0" documentId="11_1230287165B339767E6BB6014B9406DF0D1745B9" xr6:coauthVersionLast="47" xr6:coauthVersionMax="47" xr10:uidLastSave="{00000000-0000-0000-0000-000000000000}"/>
  <bookViews>
    <workbookView xWindow="240" yWindow="150" windowWidth="22995" windowHeight="12030" xr2:uid="{00000000-000D-0000-FFFF-FFFF00000000}"/>
  </bookViews>
  <sheets>
    <sheet name="Closure Cost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1" l="1"/>
  <c r="H106" i="1"/>
  <c r="G108" i="1"/>
  <c r="H116" i="1" s="1"/>
  <c r="H118" i="1" s="1"/>
  <c r="H42" i="1"/>
  <c r="H102" i="1"/>
  <c r="H97" i="1"/>
  <c r="H92" i="1"/>
  <c r="F60" i="1"/>
  <c r="F70" i="1"/>
  <c r="F65" i="1"/>
  <c r="H41" i="1"/>
  <c r="G49" i="1"/>
  <c r="G47" i="1"/>
  <c r="H120" i="1" l="1"/>
  <c r="H122" i="1" s="1"/>
  <c r="H124" i="1" s="1"/>
  <c r="I25" i="1" s="1"/>
  <c r="G50" i="1"/>
  <c r="I46" i="1" s="1"/>
  <c r="H43" i="1"/>
  <c r="I73" i="1" s="1"/>
  <c r="I54" i="1" l="1"/>
  <c r="I82" i="1" s="1"/>
  <c r="I15" i="1" l="1"/>
  <c r="I30" i="1" s="1"/>
</calcChain>
</file>

<file path=xl/sharedStrings.xml><?xml version="1.0" encoding="utf-8"?>
<sst xmlns="http://schemas.openxmlformats.org/spreadsheetml/2006/main" count="113" uniqueCount="88">
  <si>
    <t>Enter Closure Cost for this Landfill, if known</t>
  </si>
  <si>
    <t>(otherwise, enter 0 and this will be calculated):</t>
  </si>
  <si>
    <t>Check equipment available in community:</t>
  </si>
  <si>
    <t xml:space="preserve"> Dump truck</t>
  </si>
  <si>
    <t xml:space="preserve"> Bulldozer</t>
  </si>
  <si>
    <t xml:space="preserve"> Loader/Backhoe</t>
  </si>
  <si>
    <t>Area of landfill (in acres):</t>
  </si>
  <si>
    <r>
      <t xml:space="preserve">Enter the cost of cover </t>
    </r>
    <r>
      <rPr>
        <u/>
        <sz val="11"/>
        <color theme="1"/>
        <rFont val="Times New Roman"/>
        <family val="1"/>
      </rPr>
      <t>per cubic yard</t>
    </r>
    <r>
      <rPr>
        <sz val="11"/>
        <color theme="1"/>
        <rFont val="Times New Roman"/>
        <family val="2"/>
      </rPr>
      <t xml:space="preserve"> in village (if known):</t>
    </r>
  </si>
  <si>
    <t>Estimated Landfill Closure Cost:</t>
  </si>
  <si>
    <t>Are you currently conducting water monitoring at landfill (Must place "x" on one)</t>
  </si>
  <si>
    <t>Yes</t>
  </si>
  <si>
    <t>No</t>
  </si>
  <si>
    <t>Enter annual water monitoring cost if known:</t>
  </si>
  <si>
    <t xml:space="preserve">If analytical cost is not known, </t>
  </si>
  <si>
    <t>enter how many water sampling sites:</t>
  </si>
  <si>
    <t>Estimated Post-Closure Care Cost:</t>
  </si>
  <si>
    <t>TOTAL ESTIMATED COST FOR CLOSURE AND POST CLOSURE</t>
  </si>
  <si>
    <t>COST CALCULATIONS AND ASSUMPTIONS FOR CLOSURE</t>
  </si>
  <si>
    <t>Length of Project</t>
  </si>
  <si>
    <t>(Assume 0.5 acre per day to consolidate/compact loose waste (requires dozer + extra laborer))</t>
  </si>
  <si>
    <t>(Assume 0.25 acre per day to spread and compact cover material (dozer, loader, and dump truck + extra laborer))</t>
  </si>
  <si>
    <t>Number of working days for consolodating waste:</t>
  </si>
  <si>
    <t>days</t>
  </si>
  <si>
    <t>Number of working days for covering landfill:</t>
  </si>
  <si>
    <t>Total Project Length:</t>
  </si>
  <si>
    <t>Cover</t>
  </si>
  <si>
    <t>Cover material cost:</t>
  </si>
  <si>
    <t xml:space="preserve">Compacted volume (2 foot cover): </t>
  </si>
  <si>
    <t>yd3/acre</t>
  </si>
  <si>
    <t xml:space="preserve">Cover material swell (assume 30%): </t>
  </si>
  <si>
    <t xml:space="preserve">Number of acres: </t>
  </si>
  <si>
    <t>acres</t>
  </si>
  <si>
    <t xml:space="preserve">Cover required: </t>
  </si>
  <si>
    <t>yd3</t>
  </si>
  <si>
    <t xml:space="preserve">Cost: </t>
  </si>
  <si>
    <t>per yd3</t>
  </si>
  <si>
    <t>(default is $40 unless another value is entered by applicant)</t>
  </si>
  <si>
    <t>Equipment</t>
  </si>
  <si>
    <t>x</t>
  </si>
  <si>
    <t>Total equipment cost (incl. fuel &amp; operator):</t>
  </si>
  <si>
    <t>Dump truck:</t>
  </si>
  <si>
    <t>Mob/Demob (if renting):</t>
  </si>
  <si>
    <t>flat</t>
  </si>
  <si>
    <t>Rental Cost:</t>
  </si>
  <si>
    <t>per day</t>
  </si>
  <si>
    <t>Operation Cost:</t>
  </si>
  <si>
    <t>Total Per Day:</t>
  </si>
  <si>
    <t>(only operation cost if owned)</t>
  </si>
  <si>
    <t>Bulldozer:</t>
  </si>
  <si>
    <t>Loader:</t>
  </si>
  <si>
    <t>Labor (other than operators)</t>
  </si>
  <si>
    <t>Total labor cost:</t>
  </si>
  <si>
    <t xml:space="preserve">Number of laborers: </t>
  </si>
  <si>
    <t xml:space="preserve">Personnel cost (average): </t>
  </si>
  <si>
    <t>per hour</t>
  </si>
  <si>
    <t xml:space="preserve">Length of work day: </t>
  </si>
  <si>
    <t>hours</t>
  </si>
  <si>
    <t>Contingency</t>
  </si>
  <si>
    <t>Assumed contingency based on all costs:</t>
  </si>
  <si>
    <t>POST-CLOSURE CARE COST ASSUMPTIONS AND CALCULATION</t>
  </si>
  <si>
    <t>Post-closure care period</t>
  </si>
  <si>
    <t>Years</t>
  </si>
  <si>
    <t>Annual Visual Inspection</t>
  </si>
  <si>
    <t>Hours per inspection</t>
  </si>
  <si>
    <t>Hourly rate</t>
  </si>
  <si>
    <t>Total for all annual inspections</t>
  </si>
  <si>
    <t>Annual Maintenance</t>
  </si>
  <si>
    <t>Hours per maintenance event</t>
  </si>
  <si>
    <t>Total for all annual maintenance events</t>
  </si>
  <si>
    <t>Final Report</t>
  </si>
  <si>
    <t>Hours needed</t>
  </si>
  <si>
    <t xml:space="preserve">Total </t>
  </si>
  <si>
    <t>Water Monitoring (if Required)</t>
  </si>
  <si>
    <t>Known Water Monitoring Cost:</t>
  </si>
  <si>
    <t>Number of monitoring sites:</t>
  </si>
  <si>
    <t>Analytical cost per monitoring location:</t>
  </si>
  <si>
    <t>Trip Blank costs:</t>
  </si>
  <si>
    <t>Shipping:</t>
  </si>
  <si>
    <t>Field Equipment:</t>
  </si>
  <si>
    <t>WQ Meter:</t>
  </si>
  <si>
    <t>Pump Rental:</t>
  </si>
  <si>
    <t>Sampling and analytical cost subtotal (non-labor):</t>
  </si>
  <si>
    <t>Labor costs for monitoring:</t>
  </si>
  <si>
    <t>Water Monitoring Cost:</t>
  </si>
  <si>
    <t>Note: This will be either the known cost entered on application, or calculated cost based on # of sampling sites</t>
  </si>
  <si>
    <t>Water Monitoring Total:</t>
  </si>
  <si>
    <t>Note: This will read $0.00 if cell f13 is checked, since they are not water monitoring</t>
  </si>
  <si>
    <t>Total Cost for Post-Closure Monitoring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</si>
</sst>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44" fontId="6" fillId="0" borderId="0" applyFont="0" applyFill="0" applyBorder="0" applyAlignment="0" applyProtection="0"/>
  </cellStyleXfs>
  <cellXfs count="67">
    <xf numFmtId="0" fontId="0" fillId="0" borderId="0" xfId="0"/>
    <xf numFmtId="0" fontId="2" fillId="0" borderId="1" xfId="1" applyBorder="1"/>
    <xf numFmtId="0" fontId="2" fillId="0" borderId="2" xfId="1" applyBorder="1"/>
    <xf numFmtId="0" fontId="2" fillId="0" borderId="3" xfId="1" applyBorder="1"/>
    <xf numFmtId="0" fontId="2" fillId="0" borderId="0" xfId="1" applyBorder="1" applyAlignment="1">
      <alignment horizontal="center"/>
    </xf>
    <xf numFmtId="0" fontId="2" fillId="0" borderId="0" xfId="1" applyBorder="1" applyAlignment="1">
      <alignment horizontal="left"/>
    </xf>
    <xf numFmtId="0" fontId="2" fillId="0" borderId="8" xfId="1" applyBorder="1"/>
    <xf numFmtId="0" fontId="2" fillId="0" borderId="9" xfId="1" applyBorder="1"/>
    <xf numFmtId="0" fontId="2" fillId="0" borderId="10" xfId="1" applyBorder="1"/>
    <xf numFmtId="0" fontId="4" fillId="0" borderId="0" xfId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164" fontId="3" fillId="0" borderId="7" xfId="1" applyNumberFormat="1" applyFont="1" applyBorder="1"/>
    <xf numFmtId="0" fontId="2" fillId="0" borderId="0" xfId="1"/>
    <xf numFmtId="0" fontId="2" fillId="0" borderId="4" xfId="1" applyBorder="1"/>
    <xf numFmtId="0" fontId="2" fillId="0" borderId="5" xfId="1" applyBorder="1"/>
    <xf numFmtId="0" fontId="2" fillId="0" borderId="0" xfId="1" applyBorder="1"/>
    <xf numFmtId="164" fontId="3" fillId="0" borderId="0" xfId="1" applyNumberFormat="1" applyFont="1" applyBorder="1"/>
    <xf numFmtId="164" fontId="5" fillId="0" borderId="7" xfId="1" applyNumberFormat="1" applyFont="1" applyBorder="1"/>
    <xf numFmtId="0" fontId="2" fillId="0" borderId="0" xfId="1" applyBorder="1" applyAlignment="1">
      <alignment horizontal="right"/>
    </xf>
    <xf numFmtId="165" fontId="0" fillId="0" borderId="0" xfId="0" applyNumberFormat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2" fillId="0" borderId="0" xfId="1" applyProtection="1">
      <protection hidden="1"/>
    </xf>
    <xf numFmtId="164" fontId="2" fillId="0" borderId="0" xfId="1" applyNumberFormat="1" applyBorder="1" applyAlignment="1" applyProtection="1">
      <alignment horizontal="center"/>
      <protection hidden="1"/>
    </xf>
    <xf numFmtId="0" fontId="2" fillId="0" borderId="0" xfId="1" applyAlignment="1" applyProtection="1">
      <alignment horizontal="right"/>
      <protection hidden="1"/>
    </xf>
    <xf numFmtId="0" fontId="2" fillId="0" borderId="6" xfId="1" applyNumberFormat="1" applyBorder="1" applyAlignment="1" applyProtection="1">
      <alignment horizontal="center"/>
      <protection hidden="1"/>
    </xf>
    <xf numFmtId="0" fontId="2" fillId="0" borderId="11" xfId="1" applyNumberFormat="1" applyBorder="1" applyAlignment="1" applyProtection="1">
      <alignment horizontal="center"/>
      <protection hidden="1"/>
    </xf>
    <xf numFmtId="6" fontId="2" fillId="0" borderId="7" xfId="1" applyNumberFormat="1" applyBorder="1" applyAlignment="1" applyProtection="1">
      <alignment horizontal="center"/>
      <protection hidden="1"/>
    </xf>
    <xf numFmtId="0" fontId="2" fillId="0" borderId="6" xfId="1" applyBorder="1" applyAlignment="1" applyProtection="1">
      <alignment horizontal="center"/>
      <protection hidden="1"/>
    </xf>
    <xf numFmtId="164" fontId="2" fillId="0" borderId="6" xfId="1" applyNumberFormat="1" applyBorder="1" applyAlignment="1" applyProtection="1">
      <alignment horizontal="center"/>
      <protection hidden="1"/>
    </xf>
    <xf numFmtId="6" fontId="2" fillId="0" borderId="0" xfId="1" applyNumberFormat="1" applyBorder="1" applyAlignment="1" applyProtection="1">
      <alignment horizontal="center"/>
      <protection hidden="1"/>
    </xf>
    <xf numFmtId="0" fontId="0" fillId="0" borderId="0" xfId="0" applyAlignment="1" applyProtection="1">
      <alignment horizontal="right"/>
      <protection hidden="1"/>
    </xf>
    <xf numFmtId="0" fontId="2" fillId="0" borderId="0" xfId="1" applyBorder="1" applyProtection="1">
      <protection hidden="1"/>
    </xf>
    <xf numFmtId="164" fontId="3" fillId="0" borderId="6" xfId="1" applyNumberFormat="1" applyFont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3" fillId="0" borderId="0" xfId="1" applyFont="1" applyProtection="1">
      <protection hidden="1"/>
    </xf>
    <xf numFmtId="164" fontId="2" fillId="0" borderId="7" xfId="1" applyNumberFormat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right"/>
      <protection hidden="1"/>
    </xf>
    <xf numFmtId="0" fontId="4" fillId="0" borderId="0" xfId="1" applyFont="1" applyAlignment="1" applyProtection="1">
      <alignment horizontal="right"/>
      <protection hidden="1"/>
    </xf>
    <xf numFmtId="165" fontId="2" fillId="0" borderId="6" xfId="1" applyNumberFormat="1" applyBorder="1" applyAlignment="1" applyProtection="1">
      <alignment horizontal="center"/>
      <protection hidden="1"/>
    </xf>
    <xf numFmtId="0" fontId="2" fillId="0" borderId="11" xfId="1" applyBorder="1" applyAlignment="1" applyProtection="1">
      <alignment horizontal="center"/>
      <protection hidden="1"/>
    </xf>
    <xf numFmtId="0" fontId="2" fillId="0" borderId="0" xfId="1" applyNumberFormat="1" applyBorder="1" applyAlignment="1" applyProtection="1">
      <alignment horizontal="center"/>
      <protection hidden="1"/>
    </xf>
    <xf numFmtId="9" fontId="2" fillId="0" borderId="6" xfId="1" applyNumberFormat="1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0" fontId="2" fillId="0" borderId="6" xfId="1" applyBorder="1" applyProtection="1">
      <protection hidden="1"/>
    </xf>
    <xf numFmtId="165" fontId="2" fillId="0" borderId="6" xfId="1" applyNumberFormat="1" applyBorder="1" applyProtection="1">
      <protection hidden="1"/>
    </xf>
    <xf numFmtId="0" fontId="3" fillId="0" borderId="0" xfId="1" applyFont="1" applyBorder="1" applyProtection="1">
      <protection hidden="1"/>
    </xf>
    <xf numFmtId="165" fontId="3" fillId="0" borderId="7" xfId="1" applyNumberFormat="1" applyFont="1" applyBorder="1" applyProtection="1">
      <protection hidden="1"/>
    </xf>
    <xf numFmtId="165" fontId="3" fillId="0" borderId="0" xfId="1" applyNumberFormat="1" applyFont="1" applyBorder="1" applyProtection="1">
      <protection hidden="1"/>
    </xf>
    <xf numFmtId="0" fontId="4" fillId="0" borderId="0" xfId="1" applyFont="1" applyBorder="1" applyProtection="1">
      <protection hidden="1"/>
    </xf>
    <xf numFmtId="165" fontId="3" fillId="0" borderId="6" xfId="1" applyNumberFormat="1" applyFont="1" applyBorder="1" applyProtection="1">
      <protection hidden="1"/>
    </xf>
    <xf numFmtId="0" fontId="4" fillId="0" borderId="0" xfId="0" applyFont="1" applyProtection="1">
      <protection hidden="1"/>
    </xf>
    <xf numFmtId="44" fontId="2" fillId="0" borderId="11" xfId="2" applyFont="1" applyBorder="1" applyProtection="1">
      <protection hidden="1"/>
    </xf>
    <xf numFmtId="0" fontId="4" fillId="0" borderId="0" xfId="1" applyFont="1" applyFill="1" applyBorder="1" applyProtection="1">
      <protection hidden="1"/>
    </xf>
    <xf numFmtId="44" fontId="2" fillId="0" borderId="0" xfId="2" applyFont="1" applyBorder="1" applyProtection="1">
      <protection hidden="1"/>
    </xf>
    <xf numFmtId="0" fontId="2" fillId="0" borderId="0" xfId="1" applyBorder="1" applyAlignment="1" applyProtection="1">
      <alignment horizontal="right"/>
      <protection hidden="1"/>
    </xf>
    <xf numFmtId="0" fontId="4" fillId="0" borderId="0" xfId="1" applyFont="1" applyBorder="1" applyAlignment="1" applyProtection="1">
      <alignment horizontal="right"/>
      <protection hidden="1"/>
    </xf>
    <xf numFmtId="0" fontId="7" fillId="0" borderId="0" xfId="0" applyFont="1" applyProtection="1">
      <protection hidden="1"/>
    </xf>
    <xf numFmtId="165" fontId="2" fillId="0" borderId="6" xfId="1" applyNumberFormat="1" applyBorder="1" applyAlignment="1" applyProtection="1">
      <alignment horizontal="center"/>
      <protection locked="0"/>
    </xf>
    <xf numFmtId="0" fontId="2" fillId="0" borderId="6" xfId="1" applyBorder="1" applyAlignment="1" applyProtection="1">
      <alignment horizontal="left"/>
      <protection locked="0"/>
    </xf>
    <xf numFmtId="0" fontId="2" fillId="0" borderId="6" xfId="1" applyBorder="1" applyAlignment="1" applyProtection="1">
      <alignment horizontal="center"/>
      <protection locked="0"/>
    </xf>
    <xf numFmtId="0" fontId="3" fillId="0" borderId="6" xfId="1" applyFont="1" applyBorder="1" applyAlignment="1" applyProtection="1">
      <alignment horizontal="left"/>
      <protection locked="0"/>
    </xf>
    <xf numFmtId="165" fontId="2" fillId="0" borderId="6" xfId="1" applyNumberFormat="1" applyBorder="1" applyProtection="1">
      <protection locked="0"/>
    </xf>
    <xf numFmtId="0" fontId="3" fillId="0" borderId="0" xfId="1" applyFont="1" applyAlignment="1" applyProtection="1">
      <alignment horizontal="center"/>
      <protection hidden="1"/>
    </xf>
    <xf numFmtId="0" fontId="3" fillId="0" borderId="0" xfId="1" applyFont="1" applyBorder="1" applyAlignment="1" applyProtection="1">
      <alignment horizontal="center"/>
      <protection hidden="1"/>
    </xf>
    <xf numFmtId="0" fontId="3" fillId="0" borderId="0" xfId="1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155"/>
  <sheetViews>
    <sheetView tabSelected="1" workbookViewId="0">
      <selection activeCell="I11" sqref="I11"/>
    </sheetView>
  </sheetViews>
  <sheetFormatPr defaultRowHeight="15"/>
  <cols>
    <col min="3" max="3" width="3.28515625" customWidth="1"/>
    <col min="5" max="5" width="10.5703125" customWidth="1"/>
    <col min="8" max="8" width="13.5703125" customWidth="1"/>
    <col min="9" max="9" width="21.5703125" customWidth="1"/>
  </cols>
  <sheetData>
    <row r="1" spans="2:10" ht="15.75" thickBot="1">
      <c r="B1" s="12"/>
      <c r="C1" s="12"/>
      <c r="D1" s="12"/>
      <c r="E1" s="12"/>
      <c r="F1" s="12"/>
      <c r="G1" s="12"/>
      <c r="H1" s="12"/>
      <c r="I1" s="12"/>
      <c r="J1" s="12"/>
    </row>
    <row r="2" spans="2:10">
      <c r="B2" s="1"/>
      <c r="C2" s="2"/>
      <c r="D2" s="2"/>
      <c r="E2" s="2"/>
      <c r="F2" s="2"/>
      <c r="G2" s="2"/>
      <c r="H2" s="2"/>
      <c r="I2" s="2"/>
      <c r="J2" s="3"/>
    </row>
    <row r="3" spans="2:10">
      <c r="B3" s="13"/>
      <c r="C3" s="15"/>
      <c r="D3" s="15" t="s">
        <v>0</v>
      </c>
      <c r="E3" s="15"/>
      <c r="F3" s="15"/>
      <c r="G3" s="15"/>
      <c r="H3" s="15"/>
      <c r="I3" s="15"/>
      <c r="J3" s="14"/>
    </row>
    <row r="4" spans="2:10">
      <c r="B4" s="13"/>
      <c r="C4" s="15"/>
      <c r="D4" s="15" t="s">
        <v>1</v>
      </c>
      <c r="E4" s="15"/>
      <c r="F4" s="15"/>
      <c r="G4" s="15"/>
      <c r="H4" s="15"/>
      <c r="I4" s="58">
        <v>0</v>
      </c>
      <c r="J4" s="14"/>
    </row>
    <row r="5" spans="2:10">
      <c r="B5" s="13"/>
      <c r="C5" s="15"/>
      <c r="D5" s="15"/>
      <c r="E5" s="15"/>
      <c r="F5" s="15"/>
      <c r="G5" s="15"/>
      <c r="H5" s="15"/>
      <c r="I5" s="15"/>
      <c r="J5" s="14"/>
    </row>
    <row r="6" spans="2:10">
      <c r="B6" s="13"/>
      <c r="C6" s="15"/>
      <c r="D6" s="5" t="s">
        <v>2</v>
      </c>
      <c r="E6" s="5"/>
      <c r="F6" s="4"/>
      <c r="G6" s="4"/>
      <c r="H6" s="4"/>
      <c r="I6" s="4"/>
      <c r="J6" s="14"/>
    </row>
    <row r="7" spans="2:10">
      <c r="B7" s="13"/>
      <c r="C7" s="15"/>
      <c r="D7" s="59"/>
      <c r="E7" s="9" t="s">
        <v>3</v>
      </c>
      <c r="F7" s="4"/>
      <c r="G7" s="4"/>
      <c r="H7" s="4"/>
      <c r="I7" s="4"/>
      <c r="J7" s="14"/>
    </row>
    <row r="8" spans="2:10">
      <c r="B8" s="13"/>
      <c r="C8" s="15"/>
      <c r="D8" s="59"/>
      <c r="E8" s="9" t="s">
        <v>4</v>
      </c>
      <c r="F8" s="4"/>
      <c r="G8" s="4"/>
      <c r="H8" s="4"/>
      <c r="I8" s="4"/>
      <c r="J8" s="14"/>
    </row>
    <row r="9" spans="2:10">
      <c r="B9" s="13"/>
      <c r="C9" s="15"/>
      <c r="D9" s="59"/>
      <c r="E9" s="9" t="s">
        <v>5</v>
      </c>
      <c r="F9" s="4"/>
      <c r="G9" s="4"/>
      <c r="H9" s="4"/>
      <c r="I9" s="4"/>
      <c r="J9" s="14"/>
    </row>
    <row r="10" spans="2:10">
      <c r="B10" s="13"/>
      <c r="C10" s="15"/>
      <c r="D10" s="4"/>
      <c r="E10" s="4"/>
      <c r="F10" s="4"/>
      <c r="G10" s="4"/>
      <c r="H10" s="4"/>
      <c r="I10" s="4"/>
      <c r="J10" s="14"/>
    </row>
    <row r="11" spans="2:10">
      <c r="B11" s="13"/>
      <c r="C11" s="15"/>
      <c r="D11" s="5" t="s">
        <v>6</v>
      </c>
      <c r="E11" s="15"/>
      <c r="F11" s="15"/>
      <c r="G11" s="15"/>
      <c r="H11" s="15"/>
      <c r="I11" s="60"/>
      <c r="J11" s="14"/>
    </row>
    <row r="12" spans="2:10">
      <c r="B12" s="13"/>
      <c r="C12" s="15"/>
      <c r="D12" s="5"/>
      <c r="E12" s="15"/>
      <c r="F12" s="15"/>
      <c r="G12" s="15"/>
      <c r="H12" s="15"/>
      <c r="I12" s="4"/>
      <c r="J12" s="14"/>
    </row>
    <row r="13" spans="2:10">
      <c r="B13" s="13"/>
      <c r="C13" s="15"/>
      <c r="D13" s="5" t="s">
        <v>7</v>
      </c>
      <c r="E13" s="15"/>
      <c r="F13" s="15"/>
      <c r="G13" s="15"/>
      <c r="H13" s="15"/>
      <c r="I13" s="58"/>
      <c r="J13" s="14"/>
    </row>
    <row r="14" spans="2:10">
      <c r="B14" s="13"/>
      <c r="C14" s="15"/>
      <c r="D14" s="5"/>
      <c r="E14" s="15"/>
      <c r="F14" s="15"/>
      <c r="G14" s="15"/>
      <c r="H14" s="15"/>
      <c r="I14" s="15"/>
      <c r="J14" s="14"/>
    </row>
    <row r="15" spans="2:10">
      <c r="B15" s="13"/>
      <c r="C15" s="10" t="s">
        <v>8</v>
      </c>
      <c r="E15" s="15"/>
      <c r="F15" s="15"/>
      <c r="G15" s="15"/>
      <c r="H15" s="15"/>
      <c r="I15" s="11">
        <f>IF(NOT(I4=0), I4, (I46+I54+I73+I82))</f>
        <v>36000</v>
      </c>
      <c r="J15" s="14"/>
    </row>
    <row r="16" spans="2:10">
      <c r="B16" s="13"/>
      <c r="C16" s="15"/>
      <c r="D16" s="10"/>
      <c r="E16" s="15"/>
      <c r="F16" s="15"/>
      <c r="G16" s="15"/>
      <c r="H16" s="15"/>
      <c r="I16" s="16"/>
      <c r="J16" s="14"/>
    </row>
    <row r="17" spans="2:10">
      <c r="B17" s="13"/>
      <c r="C17" s="15"/>
      <c r="D17" s="9" t="s">
        <v>9</v>
      </c>
      <c r="E17" s="15"/>
      <c r="F17" s="15"/>
      <c r="G17" s="15"/>
      <c r="H17" s="15"/>
      <c r="I17" s="16"/>
      <c r="J17" s="14"/>
    </row>
    <row r="18" spans="2:10">
      <c r="B18" s="13"/>
      <c r="C18" s="15"/>
      <c r="D18" s="61"/>
      <c r="E18" s="15" t="s">
        <v>10</v>
      </c>
      <c r="F18" s="15"/>
      <c r="G18" s="61"/>
      <c r="H18" s="15" t="s">
        <v>11</v>
      </c>
      <c r="I18" s="16"/>
      <c r="J18" s="14"/>
    </row>
    <row r="19" spans="2:10">
      <c r="B19" s="13"/>
      <c r="C19" s="15"/>
      <c r="F19" s="15"/>
      <c r="G19" s="15"/>
      <c r="H19" s="15"/>
      <c r="I19" s="16"/>
      <c r="J19" s="14"/>
    </row>
    <row r="20" spans="2:10">
      <c r="B20" s="13"/>
      <c r="C20" s="15"/>
      <c r="F20" s="15"/>
      <c r="G20" s="18" t="s">
        <v>12</v>
      </c>
      <c r="H20" s="62">
        <v>0</v>
      </c>
      <c r="I20" s="16"/>
      <c r="J20" s="14"/>
    </row>
    <row r="21" spans="2:10">
      <c r="B21" s="13"/>
      <c r="C21" s="15"/>
      <c r="F21" s="15"/>
      <c r="G21" s="18"/>
      <c r="H21" s="15"/>
      <c r="I21" s="16"/>
      <c r="J21" s="14"/>
    </row>
    <row r="22" spans="2:10">
      <c r="B22" s="13"/>
      <c r="C22" s="15"/>
      <c r="F22" s="15"/>
      <c r="G22" s="18" t="s">
        <v>13</v>
      </c>
      <c r="H22" s="15"/>
      <c r="I22" s="16"/>
      <c r="J22" s="14"/>
    </row>
    <row r="23" spans="2:10">
      <c r="B23" s="13"/>
      <c r="C23" s="15"/>
      <c r="D23" s="16"/>
      <c r="G23" s="18" t="s">
        <v>14</v>
      </c>
      <c r="H23" s="60"/>
      <c r="I23" s="16"/>
      <c r="J23" s="14"/>
    </row>
    <row r="24" spans="2:10">
      <c r="B24" s="13"/>
      <c r="C24" s="15"/>
      <c r="D24" s="10"/>
      <c r="E24" s="15"/>
      <c r="F24" s="15"/>
      <c r="G24" s="15"/>
      <c r="H24" s="15"/>
      <c r="I24" s="16"/>
      <c r="J24" s="14"/>
    </row>
    <row r="25" spans="2:10">
      <c r="B25" s="13"/>
      <c r="C25" s="10" t="s">
        <v>15</v>
      </c>
      <c r="E25" s="15"/>
      <c r="F25" s="15"/>
      <c r="G25" s="15"/>
      <c r="H25" s="15"/>
      <c r="I25" s="11">
        <f>H124</f>
        <v>6250</v>
      </c>
      <c r="J25" s="14"/>
    </row>
    <row r="26" spans="2:10">
      <c r="B26" s="13"/>
      <c r="C26" s="15"/>
      <c r="D26" s="10"/>
      <c r="E26" s="15"/>
      <c r="F26" s="15"/>
      <c r="G26" s="15"/>
      <c r="H26" s="15"/>
      <c r="I26" s="16"/>
      <c r="J26" s="14"/>
    </row>
    <row r="27" spans="2:10">
      <c r="B27" s="13"/>
      <c r="C27" s="15"/>
      <c r="D27" s="10"/>
      <c r="E27" s="15"/>
      <c r="F27" s="15"/>
      <c r="G27" s="15"/>
      <c r="H27" s="15"/>
      <c r="I27" s="16"/>
      <c r="J27" s="14"/>
    </row>
    <row r="28" spans="2:10">
      <c r="B28" s="13"/>
      <c r="C28" s="10" t="s">
        <v>16</v>
      </c>
      <c r="E28" s="15"/>
      <c r="F28" s="15"/>
      <c r="G28" s="15"/>
      <c r="H28" s="15"/>
      <c r="I28" s="16"/>
      <c r="J28" s="14"/>
    </row>
    <row r="29" spans="2:10">
      <c r="B29" s="13"/>
      <c r="C29" s="15"/>
      <c r="D29" s="10"/>
      <c r="E29" s="15"/>
      <c r="F29" s="15"/>
      <c r="G29" s="15"/>
      <c r="H29" s="15"/>
      <c r="I29" s="16"/>
      <c r="J29" s="14"/>
    </row>
    <row r="30" spans="2:10" ht="18.75">
      <c r="B30" s="13"/>
      <c r="C30" s="15"/>
      <c r="D30" s="10"/>
      <c r="E30" s="15"/>
      <c r="F30" s="15"/>
      <c r="G30" s="15"/>
      <c r="H30" s="15"/>
      <c r="I30" s="17">
        <f>I15+I25</f>
        <v>42250</v>
      </c>
      <c r="J30" s="14"/>
    </row>
    <row r="31" spans="2:10" ht="15.75" thickBot="1">
      <c r="B31" s="6"/>
      <c r="C31" s="7"/>
      <c r="D31" s="7"/>
      <c r="E31" s="7"/>
      <c r="F31" s="7"/>
      <c r="G31" s="7"/>
      <c r="H31" s="7"/>
      <c r="I31" s="7"/>
      <c r="J31" s="8"/>
    </row>
    <row r="35" spans="2:11" s="20" customFormat="1" hidden="1">
      <c r="D35" s="65" t="s">
        <v>17</v>
      </c>
      <c r="E35" s="65"/>
      <c r="F35" s="65"/>
      <c r="G35" s="65"/>
      <c r="H35" s="65"/>
      <c r="I35" s="65"/>
      <c r="J35" s="65"/>
    </row>
    <row r="36" spans="2:11" s="20" customFormat="1" hidden="1">
      <c r="D36" s="63"/>
      <c r="E36" s="63"/>
      <c r="F36" s="63"/>
      <c r="G36" s="63"/>
      <c r="H36" s="63"/>
      <c r="I36" s="63"/>
      <c r="J36" s="63"/>
    </row>
    <row r="37" spans="2:11" s="20" customFormat="1" hidden="1">
      <c r="B37" s="21" t="s">
        <v>18</v>
      </c>
      <c r="C37" s="21"/>
      <c r="D37" s="63"/>
      <c r="E37" s="63"/>
      <c r="F37" s="63"/>
      <c r="G37" s="63"/>
      <c r="H37" s="63"/>
      <c r="I37" s="63"/>
      <c r="J37" s="63"/>
    </row>
    <row r="38" spans="2:11" s="20" customFormat="1" hidden="1">
      <c r="D38" s="22" t="s">
        <v>19</v>
      </c>
      <c r="E38" s="22"/>
      <c r="F38" s="23"/>
      <c r="H38" s="23"/>
      <c r="I38" s="22"/>
      <c r="J38" s="22"/>
      <c r="K38" s="22"/>
    </row>
    <row r="39" spans="2:11" s="20" customFormat="1" hidden="1">
      <c r="D39" s="22" t="s">
        <v>20</v>
      </c>
      <c r="E39" s="22"/>
      <c r="F39" s="23"/>
      <c r="H39" s="23"/>
      <c r="I39" s="22"/>
      <c r="J39" s="22"/>
      <c r="K39" s="22"/>
    </row>
    <row r="40" spans="2:11" s="20" customFormat="1" hidden="1">
      <c r="D40" s="22"/>
      <c r="E40" s="22"/>
      <c r="F40" s="23"/>
      <c r="H40" s="23"/>
      <c r="I40" s="22"/>
      <c r="J40" s="22"/>
      <c r="K40" s="22"/>
    </row>
    <row r="41" spans="2:11" s="20" customFormat="1" hidden="1">
      <c r="E41" s="22"/>
      <c r="F41" s="23"/>
      <c r="G41" s="24" t="s">
        <v>21</v>
      </c>
      <c r="H41" s="25">
        <f>ROUNDUP(I11*2, 0)</f>
        <v>0</v>
      </c>
      <c r="I41" s="22" t="s">
        <v>22</v>
      </c>
      <c r="J41" s="22"/>
      <c r="K41" s="22"/>
    </row>
    <row r="42" spans="2:11" s="20" customFormat="1" hidden="1">
      <c r="D42" s="22"/>
      <c r="E42" s="22"/>
      <c r="F42" s="23"/>
      <c r="G42" s="24" t="s">
        <v>23</v>
      </c>
      <c r="H42" s="26">
        <f>ROUNDUP(I11*4, 0)</f>
        <v>0</v>
      </c>
      <c r="I42" s="22" t="s">
        <v>22</v>
      </c>
      <c r="J42" s="22"/>
      <c r="K42" s="22"/>
    </row>
    <row r="43" spans="2:11" s="20" customFormat="1" hidden="1">
      <c r="D43" s="63"/>
      <c r="E43" s="63"/>
      <c r="F43" s="63"/>
      <c r="G43" s="24" t="s">
        <v>24</v>
      </c>
      <c r="H43" s="26">
        <f>H41+H42</f>
        <v>0</v>
      </c>
      <c r="I43" s="22" t="s">
        <v>22</v>
      </c>
      <c r="J43" s="63"/>
    </row>
    <row r="44" spans="2:11" s="20" customFormat="1" hidden="1">
      <c r="D44" s="63"/>
      <c r="E44" s="63"/>
      <c r="F44" s="63"/>
      <c r="G44" s="63"/>
      <c r="H44" s="63"/>
      <c r="I44" s="63"/>
      <c r="J44" s="63"/>
    </row>
    <row r="45" spans="2:11" s="20" customFormat="1" hidden="1">
      <c r="B45" s="21" t="s">
        <v>25</v>
      </c>
      <c r="C45" s="21"/>
      <c r="D45" s="63"/>
      <c r="E45" s="63"/>
      <c r="F45" s="63"/>
      <c r="G45" s="63"/>
      <c r="H45" s="63"/>
      <c r="I45" s="63"/>
      <c r="J45" s="63"/>
    </row>
    <row r="46" spans="2:11" s="20" customFormat="1" hidden="1">
      <c r="D46" s="22" t="s">
        <v>26</v>
      </c>
      <c r="E46" s="22"/>
      <c r="F46" s="22"/>
      <c r="G46" s="22"/>
      <c r="H46" s="22"/>
      <c r="I46" s="27">
        <f>G50*G51</f>
        <v>0</v>
      </c>
      <c r="J46" s="22"/>
    </row>
    <row r="47" spans="2:11" s="20" customFormat="1" hidden="1">
      <c r="D47" s="22"/>
      <c r="F47" s="24" t="s">
        <v>27</v>
      </c>
      <c r="G47" s="28">
        <f>43560*2/27</f>
        <v>3226.6666666666665</v>
      </c>
      <c r="H47" s="22" t="s">
        <v>28</v>
      </c>
      <c r="I47" s="22"/>
      <c r="J47" s="22"/>
    </row>
    <row r="48" spans="2:11" s="20" customFormat="1" hidden="1">
      <c r="D48" s="22"/>
      <c r="F48" s="24" t="s">
        <v>29</v>
      </c>
      <c r="G48" s="28">
        <v>1.3</v>
      </c>
      <c r="H48" s="22"/>
      <c r="I48" s="22"/>
      <c r="J48" s="22"/>
    </row>
    <row r="49" spans="2:18" s="20" customFormat="1" hidden="1">
      <c r="D49" s="22"/>
      <c r="F49" s="24" t="s">
        <v>30</v>
      </c>
      <c r="G49" s="28">
        <f>I11</f>
        <v>0</v>
      </c>
      <c r="H49" s="22" t="s">
        <v>31</v>
      </c>
      <c r="I49" s="22"/>
      <c r="J49" s="22"/>
    </row>
    <row r="50" spans="2:18" s="20" customFormat="1" hidden="1">
      <c r="D50" s="22"/>
      <c r="F50" s="24" t="s">
        <v>32</v>
      </c>
      <c r="G50" s="28">
        <f>ROUND(G47*G48*G49,-2)</f>
        <v>0</v>
      </c>
      <c r="H50" s="22" t="s">
        <v>33</v>
      </c>
      <c r="I50" s="22"/>
      <c r="J50" s="22"/>
    </row>
    <row r="51" spans="2:18" s="20" customFormat="1" hidden="1">
      <c r="D51" s="22"/>
      <c r="F51" s="24" t="s">
        <v>34</v>
      </c>
      <c r="G51" s="29">
        <f>IF(NOT(I13=""),I13,40)</f>
        <v>40</v>
      </c>
      <c r="H51" s="22" t="s">
        <v>35</v>
      </c>
      <c r="I51" s="22" t="s">
        <v>36</v>
      </c>
      <c r="J51" s="22"/>
    </row>
    <row r="52" spans="2:18" s="20" customFormat="1" hidden="1">
      <c r="D52" s="22"/>
      <c r="E52" s="24"/>
      <c r="F52" s="22"/>
      <c r="G52" s="23"/>
      <c r="H52" s="22"/>
      <c r="I52" s="22"/>
      <c r="J52" s="22"/>
    </row>
    <row r="53" spans="2:18" s="20" customFormat="1" hidden="1">
      <c r="B53" s="21" t="s">
        <v>37</v>
      </c>
      <c r="C53" s="21"/>
      <c r="D53" s="22"/>
      <c r="E53" s="24"/>
      <c r="F53" s="22"/>
      <c r="G53" s="23"/>
      <c r="H53" s="22"/>
      <c r="I53" s="22"/>
      <c r="J53" s="22"/>
      <c r="R53" s="20" t="s">
        <v>38</v>
      </c>
    </row>
    <row r="54" spans="2:18" s="20" customFormat="1" hidden="1">
      <c r="D54" s="22" t="s">
        <v>39</v>
      </c>
      <c r="E54" s="22"/>
      <c r="F54" s="22"/>
      <c r="G54" s="22"/>
      <c r="H54" s="22"/>
      <c r="I54" s="27">
        <f>(H42*F60)+IF(D7="", F57, 0)+(H43*F65)+IF(D9="", F62, 0)+(H42*F70)+IF(D8="", F67, 0)</f>
        <v>30000</v>
      </c>
      <c r="J54" s="22"/>
    </row>
    <row r="55" spans="2:18" s="20" customFormat="1" hidden="1">
      <c r="I55" s="30"/>
      <c r="J55" s="22"/>
    </row>
    <row r="56" spans="2:18" s="20" customFormat="1" hidden="1">
      <c r="C56" s="24" t="s">
        <v>40</v>
      </c>
      <c r="I56" s="22"/>
      <c r="J56" s="22"/>
    </row>
    <row r="57" spans="2:18" s="20" customFormat="1" hidden="1">
      <c r="B57" s="24"/>
      <c r="C57" s="24"/>
      <c r="E57" s="31" t="s">
        <v>41</v>
      </c>
      <c r="F57" s="29">
        <v>10000</v>
      </c>
      <c r="G57" s="22" t="s">
        <v>42</v>
      </c>
      <c r="I57" s="32"/>
      <c r="J57" s="32"/>
      <c r="K57" s="32"/>
      <c r="L57" s="32"/>
    </row>
    <row r="58" spans="2:18" s="20" customFormat="1" hidden="1">
      <c r="B58" s="24"/>
      <c r="C58" s="24"/>
      <c r="E58" s="31" t="s">
        <v>43</v>
      </c>
      <c r="F58" s="29">
        <v>500</v>
      </c>
      <c r="G58" s="22" t="s">
        <v>44</v>
      </c>
      <c r="I58" s="32"/>
      <c r="J58" s="32"/>
      <c r="K58" s="32"/>
      <c r="L58" s="32"/>
    </row>
    <row r="59" spans="2:18" s="20" customFormat="1" hidden="1">
      <c r="B59" s="24"/>
      <c r="C59" s="24"/>
      <c r="E59" s="31" t="s">
        <v>45</v>
      </c>
      <c r="F59" s="29">
        <v>350</v>
      </c>
      <c r="G59" s="22" t="s">
        <v>44</v>
      </c>
      <c r="I59" s="32"/>
      <c r="J59" s="32"/>
      <c r="K59" s="32"/>
      <c r="L59" s="32"/>
    </row>
    <row r="60" spans="2:18" s="20" customFormat="1" hidden="1">
      <c r="B60" s="24"/>
      <c r="C60" s="24"/>
      <c r="E60" s="31" t="s">
        <v>46</v>
      </c>
      <c r="F60" s="33">
        <f>F59+IF(D7="", SUM(F58:F58), 0)</f>
        <v>850</v>
      </c>
      <c r="G60" s="22" t="s">
        <v>44</v>
      </c>
      <c r="H60" s="20" t="s">
        <v>47</v>
      </c>
      <c r="I60" s="34"/>
      <c r="J60" s="34"/>
      <c r="K60" s="34"/>
      <c r="L60" s="34"/>
    </row>
    <row r="61" spans="2:18" s="20" customFormat="1" hidden="1">
      <c r="C61" s="24" t="s">
        <v>48</v>
      </c>
      <c r="I61" s="23"/>
      <c r="J61" s="32"/>
      <c r="K61" s="23"/>
      <c r="L61" s="32"/>
    </row>
    <row r="62" spans="2:18" s="20" customFormat="1" hidden="1">
      <c r="B62" s="24"/>
      <c r="C62" s="24"/>
      <c r="E62" s="31" t="s">
        <v>41</v>
      </c>
      <c r="F62" s="29">
        <v>10000</v>
      </c>
      <c r="G62" s="22" t="s">
        <v>42</v>
      </c>
      <c r="I62" s="23"/>
      <c r="J62" s="32"/>
      <c r="K62" s="23"/>
      <c r="L62" s="32"/>
    </row>
    <row r="63" spans="2:18" s="20" customFormat="1" hidden="1">
      <c r="B63" s="24"/>
      <c r="C63" s="24"/>
      <c r="E63" s="31" t="s">
        <v>43</v>
      </c>
      <c r="F63" s="29">
        <v>500</v>
      </c>
      <c r="G63" s="22" t="s">
        <v>44</v>
      </c>
      <c r="I63" s="23"/>
      <c r="J63" s="32"/>
      <c r="K63" s="23"/>
      <c r="L63" s="32"/>
    </row>
    <row r="64" spans="2:18" s="20" customFormat="1" hidden="1">
      <c r="B64" s="24"/>
      <c r="C64" s="24"/>
      <c r="E64" s="31" t="s">
        <v>45</v>
      </c>
      <c r="F64" s="29">
        <v>500</v>
      </c>
      <c r="G64" s="22" t="s">
        <v>44</v>
      </c>
      <c r="I64" s="23"/>
      <c r="J64" s="32"/>
      <c r="K64" s="23"/>
      <c r="L64" s="32"/>
    </row>
    <row r="65" spans="2:12" s="20" customFormat="1" hidden="1">
      <c r="B65" s="24"/>
      <c r="C65" s="24"/>
      <c r="E65" s="31" t="s">
        <v>46</v>
      </c>
      <c r="F65" s="33">
        <f>F64+IF(D8="", F63, 0)</f>
        <v>1000</v>
      </c>
      <c r="G65" s="22" t="s">
        <v>44</v>
      </c>
      <c r="H65" s="20" t="s">
        <v>47</v>
      </c>
      <c r="I65" s="23"/>
      <c r="J65" s="32"/>
      <c r="K65" s="23"/>
      <c r="L65" s="32"/>
    </row>
    <row r="66" spans="2:12" s="20" customFormat="1" hidden="1">
      <c r="C66" s="24" t="s">
        <v>49</v>
      </c>
      <c r="I66" s="23"/>
      <c r="J66" s="32"/>
      <c r="K66" s="23"/>
      <c r="L66" s="32"/>
    </row>
    <row r="67" spans="2:12" s="20" customFormat="1" hidden="1">
      <c r="B67" s="24"/>
      <c r="C67" s="24"/>
      <c r="D67" s="22"/>
      <c r="E67" s="31" t="s">
        <v>41</v>
      </c>
      <c r="F67" s="29">
        <v>10000</v>
      </c>
      <c r="G67" s="22" t="s">
        <v>42</v>
      </c>
      <c r="I67" s="23"/>
      <c r="J67" s="32"/>
      <c r="K67" s="23"/>
      <c r="L67" s="32"/>
    </row>
    <row r="68" spans="2:12" s="20" customFormat="1" hidden="1">
      <c r="B68" s="24"/>
      <c r="C68" s="24"/>
      <c r="D68" s="23"/>
      <c r="E68" s="31" t="s">
        <v>43</v>
      </c>
      <c r="F68" s="29">
        <v>500</v>
      </c>
      <c r="G68" s="22" t="s">
        <v>44</v>
      </c>
      <c r="I68" s="23"/>
      <c r="J68" s="32"/>
      <c r="K68" s="23"/>
      <c r="L68" s="32"/>
    </row>
    <row r="69" spans="2:12" s="20" customFormat="1" hidden="1">
      <c r="B69" s="24"/>
      <c r="C69" s="24"/>
      <c r="D69" s="23"/>
      <c r="E69" s="31" t="s">
        <v>45</v>
      </c>
      <c r="F69" s="29">
        <v>500</v>
      </c>
      <c r="G69" s="22" t="s">
        <v>44</v>
      </c>
      <c r="I69" s="23"/>
      <c r="J69" s="32"/>
      <c r="K69" s="23"/>
      <c r="L69" s="32"/>
    </row>
    <row r="70" spans="2:12" s="20" customFormat="1" hidden="1">
      <c r="B70" s="22"/>
      <c r="C70" s="22"/>
      <c r="E70" s="31" t="s">
        <v>46</v>
      </c>
      <c r="F70" s="33">
        <f>F69+IF(D9="", F68, 0)</f>
        <v>1000</v>
      </c>
      <c r="G70" s="22" t="s">
        <v>44</v>
      </c>
      <c r="H70" s="20" t="s">
        <v>47</v>
      </c>
      <c r="I70" s="23"/>
      <c r="J70" s="32"/>
      <c r="K70" s="23"/>
      <c r="L70" s="32"/>
    </row>
    <row r="71" spans="2:12" s="20" customFormat="1" hidden="1">
      <c r="B71" s="22"/>
      <c r="C71" s="22"/>
      <c r="I71" s="22"/>
      <c r="J71" s="22"/>
    </row>
    <row r="72" spans="2:12" s="20" customFormat="1" hidden="1">
      <c r="B72" s="35" t="s">
        <v>50</v>
      </c>
      <c r="C72" s="35"/>
      <c r="D72" s="22"/>
      <c r="E72" s="23"/>
      <c r="F72" s="22"/>
      <c r="G72" s="23"/>
      <c r="H72" s="32"/>
      <c r="I72" s="22"/>
      <c r="J72" s="22"/>
    </row>
    <row r="73" spans="2:12" s="20" customFormat="1" hidden="1">
      <c r="B73" s="35"/>
      <c r="C73" s="35"/>
      <c r="D73" s="22"/>
      <c r="E73" s="23"/>
      <c r="F73" s="22"/>
      <c r="G73" s="23" t="s">
        <v>51</v>
      </c>
      <c r="H73" s="32"/>
      <c r="I73" s="36">
        <f>(H43)*H76*H77</f>
        <v>0</v>
      </c>
      <c r="J73" s="22"/>
    </row>
    <row r="74" spans="2:12" s="20" customFormat="1" hidden="1">
      <c r="B74" s="35"/>
      <c r="C74" s="35"/>
      <c r="D74" s="22"/>
      <c r="E74" s="23"/>
      <c r="F74" s="22"/>
      <c r="G74" s="23"/>
      <c r="H74" s="32"/>
      <c r="I74" s="22"/>
      <c r="J74" s="22"/>
    </row>
    <row r="75" spans="2:12" s="20" customFormat="1" hidden="1">
      <c r="G75" s="37" t="s">
        <v>52</v>
      </c>
      <c r="H75" s="28">
        <v>1</v>
      </c>
    </row>
    <row r="76" spans="2:12" s="20" customFormat="1" hidden="1">
      <c r="F76" s="22"/>
      <c r="G76" s="38" t="s">
        <v>53</v>
      </c>
      <c r="H76" s="39">
        <v>25</v>
      </c>
      <c r="I76" s="22" t="s">
        <v>54</v>
      </c>
    </row>
    <row r="77" spans="2:12" s="20" customFormat="1" hidden="1">
      <c r="F77" s="22"/>
      <c r="G77" s="38" t="s">
        <v>55</v>
      </c>
      <c r="H77" s="40">
        <v>8</v>
      </c>
      <c r="I77" s="22" t="s">
        <v>56</v>
      </c>
    </row>
    <row r="78" spans="2:12" s="20" customFormat="1" hidden="1">
      <c r="E78" s="22"/>
      <c r="F78" s="22"/>
      <c r="G78" s="22"/>
      <c r="H78" s="22"/>
      <c r="I78" s="22"/>
    </row>
    <row r="79" spans="2:12" s="20" customFormat="1" hidden="1">
      <c r="B79" s="22"/>
      <c r="C79" s="22"/>
      <c r="D79" s="22"/>
      <c r="E79" s="23"/>
      <c r="F79" s="24"/>
      <c r="G79" s="41"/>
      <c r="H79" s="22"/>
      <c r="I79" s="22"/>
      <c r="J79" s="22"/>
    </row>
    <row r="80" spans="2:12" s="20" customFormat="1" hidden="1">
      <c r="B80" s="35" t="s">
        <v>57</v>
      </c>
      <c r="C80" s="35"/>
      <c r="D80" s="22"/>
      <c r="E80" s="23"/>
      <c r="F80" s="24"/>
      <c r="G80" s="41"/>
      <c r="H80" s="22"/>
      <c r="I80" s="22"/>
      <c r="J80" s="22"/>
    </row>
    <row r="81" spans="2:10" s="20" customFormat="1" hidden="1">
      <c r="B81" s="22"/>
      <c r="C81" s="22"/>
      <c r="D81" s="22"/>
      <c r="E81" s="23"/>
      <c r="F81" s="24"/>
      <c r="G81" s="41"/>
      <c r="H81" s="32"/>
      <c r="I81" s="22"/>
      <c r="J81" s="22"/>
    </row>
    <row r="82" spans="2:10" s="20" customFormat="1" hidden="1">
      <c r="F82" s="31" t="s">
        <v>58</v>
      </c>
      <c r="G82" s="42">
        <v>0.2</v>
      </c>
      <c r="I82" s="36">
        <f>(I73+I46+I54)*G82</f>
        <v>6000</v>
      </c>
    </row>
    <row r="83" spans="2:10" s="20" customFormat="1" hidden="1"/>
    <row r="84" spans="2:10" s="20" customFormat="1" hidden="1">
      <c r="D84" s="22"/>
      <c r="E84" s="22"/>
    </row>
    <row r="85" spans="2:10" s="20" customFormat="1" hidden="1">
      <c r="B85" s="66" t="s">
        <v>59</v>
      </c>
      <c r="C85" s="66"/>
      <c r="D85" s="66"/>
      <c r="E85" s="66"/>
      <c r="F85" s="66"/>
      <c r="G85" s="66"/>
      <c r="H85" s="66"/>
      <c r="I85" s="66"/>
    </row>
    <row r="86" spans="2:10" s="20" customFormat="1" hidden="1">
      <c r="B86" s="21"/>
      <c r="C86" s="21"/>
    </row>
    <row r="87" spans="2:10" s="20" customFormat="1" hidden="1">
      <c r="B87" s="21" t="s">
        <v>60</v>
      </c>
      <c r="C87" s="21"/>
      <c r="G87" s="43">
        <v>5</v>
      </c>
      <c r="H87" s="20" t="s">
        <v>61</v>
      </c>
    </row>
    <row r="88" spans="2:10" s="20" customFormat="1" hidden="1">
      <c r="B88" s="21"/>
      <c r="C88" s="21"/>
    </row>
    <row r="89" spans="2:10" s="20" customFormat="1" hidden="1">
      <c r="B89" s="64" t="s">
        <v>62</v>
      </c>
      <c r="C89" s="64"/>
      <c r="D89" s="64"/>
      <c r="E89" s="64"/>
      <c r="F89" s="64"/>
      <c r="G89" s="64"/>
      <c r="H89" s="64"/>
    </row>
    <row r="90" spans="2:10" s="20" customFormat="1" hidden="1">
      <c r="B90" s="32" t="s">
        <v>63</v>
      </c>
      <c r="C90" s="32"/>
      <c r="D90" s="32"/>
      <c r="E90" s="32"/>
      <c r="F90" s="32"/>
      <c r="G90" s="32"/>
      <c r="H90" s="44">
        <v>4</v>
      </c>
    </row>
    <row r="91" spans="2:10" s="20" customFormat="1" hidden="1">
      <c r="B91" s="32" t="s">
        <v>64</v>
      </c>
      <c r="C91" s="32"/>
      <c r="D91" s="32"/>
      <c r="E91" s="32"/>
      <c r="F91" s="32"/>
      <c r="G91" s="32"/>
      <c r="H91" s="45">
        <v>25</v>
      </c>
    </row>
    <row r="92" spans="2:10" s="20" customFormat="1" hidden="1">
      <c r="B92" s="46" t="s">
        <v>65</v>
      </c>
      <c r="C92" s="46"/>
      <c r="D92" s="32"/>
      <c r="E92" s="32"/>
      <c r="F92" s="32"/>
      <c r="G92" s="32"/>
      <c r="H92" s="47">
        <f>H90*H91*$G$87</f>
        <v>500</v>
      </c>
    </row>
    <row r="93" spans="2:10" s="20" customFormat="1" hidden="1">
      <c r="B93" s="32"/>
      <c r="C93" s="32"/>
      <c r="D93" s="32"/>
      <c r="E93" s="32"/>
      <c r="F93" s="32"/>
      <c r="G93" s="32"/>
      <c r="H93" s="32"/>
    </row>
    <row r="94" spans="2:10" s="20" customFormat="1" hidden="1">
      <c r="B94" s="64" t="s">
        <v>66</v>
      </c>
      <c r="C94" s="64"/>
      <c r="D94" s="64"/>
      <c r="E94" s="64"/>
      <c r="F94" s="64"/>
      <c r="G94" s="64"/>
      <c r="H94" s="64"/>
    </row>
    <row r="95" spans="2:10" s="20" customFormat="1" hidden="1">
      <c r="B95" s="32" t="s">
        <v>67</v>
      </c>
      <c r="C95" s="32"/>
      <c r="D95" s="32"/>
      <c r="E95" s="32"/>
      <c r="F95" s="32"/>
      <c r="G95" s="32"/>
      <c r="H95" s="44">
        <v>4</v>
      </c>
    </row>
    <row r="96" spans="2:10" s="20" customFormat="1" hidden="1">
      <c r="B96" s="32" t="s">
        <v>64</v>
      </c>
      <c r="C96" s="32"/>
      <c r="D96" s="32"/>
      <c r="E96" s="32"/>
      <c r="F96" s="32"/>
      <c r="G96" s="32"/>
      <c r="H96" s="45">
        <v>25</v>
      </c>
    </row>
    <row r="97" spans="2:8" s="20" customFormat="1" hidden="1">
      <c r="B97" s="46" t="s">
        <v>68</v>
      </c>
      <c r="C97" s="46"/>
      <c r="D97" s="32"/>
      <c r="E97" s="32"/>
      <c r="F97" s="32"/>
      <c r="G97" s="32"/>
      <c r="H97" s="47">
        <f>H95*H96*$G$87</f>
        <v>500</v>
      </c>
    </row>
    <row r="98" spans="2:8" s="20" customFormat="1" hidden="1">
      <c r="B98" s="32"/>
      <c r="C98" s="32"/>
      <c r="D98" s="32"/>
      <c r="E98" s="32"/>
      <c r="F98" s="32"/>
      <c r="G98" s="32"/>
      <c r="H98" s="32"/>
    </row>
    <row r="99" spans="2:8" s="20" customFormat="1" hidden="1">
      <c r="B99" s="64" t="s">
        <v>69</v>
      </c>
      <c r="C99" s="64"/>
      <c r="D99" s="64"/>
      <c r="E99" s="64"/>
      <c r="F99" s="64"/>
      <c r="G99" s="64"/>
      <c r="H99" s="64"/>
    </row>
    <row r="100" spans="2:8" s="20" customFormat="1" hidden="1">
      <c r="B100" s="32" t="s">
        <v>70</v>
      </c>
      <c r="C100" s="32"/>
      <c r="D100" s="32"/>
      <c r="E100" s="32"/>
      <c r="F100" s="32"/>
      <c r="G100" s="32"/>
      <c r="H100" s="44">
        <v>10</v>
      </c>
    </row>
    <row r="101" spans="2:8" s="20" customFormat="1" hidden="1">
      <c r="B101" s="32" t="s">
        <v>64</v>
      </c>
      <c r="C101" s="32"/>
      <c r="D101" s="32"/>
      <c r="E101" s="32"/>
      <c r="F101" s="32"/>
      <c r="G101" s="32"/>
      <c r="H101" s="45">
        <v>25</v>
      </c>
    </row>
    <row r="102" spans="2:8" s="20" customFormat="1" hidden="1">
      <c r="B102" s="46" t="s">
        <v>71</v>
      </c>
      <c r="C102" s="46"/>
      <c r="D102" s="32"/>
      <c r="E102" s="32"/>
      <c r="F102" s="32"/>
      <c r="G102" s="32"/>
      <c r="H102" s="47">
        <f>H100*H101</f>
        <v>250</v>
      </c>
    </row>
    <row r="103" spans="2:8" s="20" customFormat="1" hidden="1">
      <c r="B103" s="46"/>
      <c r="C103" s="46"/>
      <c r="D103" s="32"/>
      <c r="E103" s="32"/>
      <c r="F103" s="32"/>
      <c r="G103" s="32"/>
      <c r="H103" s="48"/>
    </row>
    <row r="104" spans="2:8" s="20" customFormat="1" hidden="1">
      <c r="B104" s="64" t="s">
        <v>72</v>
      </c>
      <c r="C104" s="64"/>
      <c r="D104" s="64"/>
      <c r="E104" s="64"/>
      <c r="F104" s="64"/>
      <c r="G104" s="64"/>
      <c r="H104" s="64"/>
    </row>
    <row r="105" spans="2:8" s="20" customFormat="1" hidden="1">
      <c r="B105" s="46"/>
      <c r="C105" s="46"/>
      <c r="D105" s="32"/>
      <c r="E105" s="32"/>
      <c r="F105" s="32"/>
      <c r="G105" s="32"/>
      <c r="H105" s="48"/>
    </row>
    <row r="106" spans="2:8" s="20" customFormat="1" hidden="1">
      <c r="B106" s="49" t="s">
        <v>73</v>
      </c>
      <c r="C106" s="49"/>
      <c r="D106" s="32"/>
      <c r="E106" s="32"/>
      <c r="F106" s="32"/>
      <c r="G106" s="32"/>
      <c r="H106" s="50">
        <f>H20</f>
        <v>0</v>
      </c>
    </row>
    <row r="107" spans="2:8" s="20" customFormat="1" hidden="1">
      <c r="B107" s="49"/>
      <c r="C107" s="49"/>
      <c r="D107" s="32"/>
      <c r="E107" s="32"/>
      <c r="F107" s="32"/>
      <c r="G107" s="32"/>
      <c r="H107" s="48"/>
    </row>
    <row r="108" spans="2:8" s="20" customFormat="1" hidden="1">
      <c r="B108" s="49" t="s">
        <v>74</v>
      </c>
      <c r="C108" s="49"/>
      <c r="D108" s="32"/>
      <c r="E108" s="32"/>
      <c r="G108" s="44">
        <f>H23</f>
        <v>0</v>
      </c>
      <c r="H108" s="48"/>
    </row>
    <row r="109" spans="2:8" s="20" customFormat="1" hidden="1">
      <c r="B109" s="51" t="s">
        <v>75</v>
      </c>
      <c r="C109" s="51"/>
      <c r="E109" s="32"/>
      <c r="G109" s="52">
        <v>490</v>
      </c>
      <c r="H109" s="48"/>
    </row>
    <row r="110" spans="2:8" s="20" customFormat="1" hidden="1">
      <c r="B110" s="53" t="s">
        <v>76</v>
      </c>
      <c r="C110" s="53"/>
      <c r="E110" s="32"/>
      <c r="G110" s="52">
        <v>220</v>
      </c>
      <c r="H110" s="48"/>
    </row>
    <row r="111" spans="2:8" s="20" customFormat="1" hidden="1">
      <c r="B111" s="53" t="s">
        <v>77</v>
      </c>
      <c r="C111" s="53"/>
      <c r="E111" s="32"/>
      <c r="G111" s="52">
        <v>90</v>
      </c>
      <c r="H111" s="48"/>
    </row>
    <row r="112" spans="2:8" s="20" customFormat="1" hidden="1">
      <c r="B112" s="53" t="s">
        <v>78</v>
      </c>
      <c r="C112" s="53"/>
      <c r="E112" s="32"/>
      <c r="G112" s="52">
        <v>100</v>
      </c>
      <c r="H112" s="48"/>
    </row>
    <row r="113" spans="2:9" s="20" customFormat="1" hidden="1">
      <c r="B113" s="53" t="s">
        <v>79</v>
      </c>
      <c r="C113" s="53"/>
      <c r="E113" s="32"/>
      <c r="G113" s="52">
        <v>125</v>
      </c>
      <c r="H113" s="48"/>
    </row>
    <row r="114" spans="2:9" s="20" customFormat="1" hidden="1">
      <c r="B114" s="53" t="s">
        <v>80</v>
      </c>
      <c r="C114" s="53"/>
      <c r="E114" s="32"/>
      <c r="G114" s="52">
        <v>100</v>
      </c>
      <c r="H114" s="48"/>
    </row>
    <row r="115" spans="2:9" s="20" customFormat="1" hidden="1">
      <c r="B115" s="53"/>
      <c r="C115" s="53"/>
      <c r="E115" s="32"/>
      <c r="G115" s="54"/>
      <c r="H115" s="48"/>
    </row>
    <row r="116" spans="2:9" s="20" customFormat="1" hidden="1">
      <c r="E116" s="32"/>
      <c r="G116" s="55" t="s">
        <v>81</v>
      </c>
      <c r="H116" s="47">
        <f>(G108*G109)+IF(NOT(G108 = 0), SUM(G110:G114), 0)</f>
        <v>0</v>
      </c>
    </row>
    <row r="117" spans="2:9" s="20" customFormat="1" hidden="1">
      <c r="E117" s="32"/>
      <c r="G117" s="32"/>
      <c r="H117" s="48"/>
    </row>
    <row r="118" spans="2:9" s="20" customFormat="1" hidden="1">
      <c r="D118" s="32"/>
      <c r="E118" s="32"/>
      <c r="F118" s="32"/>
      <c r="G118" s="56" t="s">
        <v>82</v>
      </c>
      <c r="H118" s="47">
        <f>IF(NOT(H116=0), 10000, 0)</f>
        <v>0</v>
      </c>
    </row>
    <row r="119" spans="2:9" s="20" customFormat="1" hidden="1">
      <c r="D119" s="32"/>
      <c r="E119" s="32"/>
      <c r="F119" s="32"/>
      <c r="G119" s="56"/>
      <c r="H119" s="48"/>
    </row>
    <row r="120" spans="2:9" s="20" customFormat="1" hidden="1">
      <c r="B120" s="49"/>
      <c r="C120" s="49"/>
      <c r="D120" s="32"/>
      <c r="E120" s="32"/>
      <c r="F120" s="32"/>
      <c r="G120" s="55" t="s">
        <v>83</v>
      </c>
      <c r="H120" s="47">
        <f>IF(NOT(H106=0), H106, H116+H118)</f>
        <v>0</v>
      </c>
      <c r="I120" s="57" t="s">
        <v>84</v>
      </c>
    </row>
    <row r="121" spans="2:9" s="20" customFormat="1" hidden="1">
      <c r="B121" s="49"/>
      <c r="C121" s="49"/>
      <c r="D121" s="32"/>
      <c r="E121" s="32"/>
      <c r="F121" s="32"/>
      <c r="G121" s="32"/>
      <c r="H121" s="48"/>
    </row>
    <row r="122" spans="2:9" s="20" customFormat="1" hidden="1">
      <c r="B122" s="46"/>
      <c r="C122" s="46"/>
      <c r="D122" s="32"/>
      <c r="E122" s="32"/>
      <c r="F122" s="32"/>
      <c r="G122" s="55" t="s">
        <v>85</v>
      </c>
      <c r="H122" s="47">
        <f>IF(G18="",(H120),0)</f>
        <v>0</v>
      </c>
      <c r="I122" s="57" t="s">
        <v>86</v>
      </c>
    </row>
    <row r="123" spans="2:9" s="20" customFormat="1" hidden="1">
      <c r="B123" s="32"/>
      <c r="C123" s="32"/>
      <c r="D123" s="32"/>
      <c r="E123" s="32"/>
      <c r="F123" s="32"/>
      <c r="G123" s="32"/>
      <c r="H123" s="32"/>
    </row>
    <row r="124" spans="2:9" s="20" customFormat="1" hidden="1">
      <c r="B124" s="46" t="s">
        <v>87</v>
      </c>
      <c r="C124" s="46"/>
      <c r="D124" s="32"/>
      <c r="E124" s="32"/>
      <c r="F124" s="32"/>
      <c r="G124" s="32"/>
      <c r="H124" s="47">
        <f>(H92+H97+H102+H122)*G87</f>
        <v>6250</v>
      </c>
    </row>
    <row r="125" spans="2:9">
      <c r="H125" s="19"/>
    </row>
    <row r="155" spans="9:9">
      <c r="I155" t="s">
        <v>38</v>
      </c>
    </row>
  </sheetData>
  <sheetProtection password="C71C" sheet="1" objects="1" scenarios="1" selectLockedCells="1"/>
  <mergeCells count="6">
    <mergeCell ref="B104:H104"/>
    <mergeCell ref="D35:J35"/>
    <mergeCell ref="B89:H89"/>
    <mergeCell ref="B99:H99"/>
    <mergeCell ref="B94:H94"/>
    <mergeCell ref="B85:I85"/>
  </mergeCells>
  <printOptions gridLines="1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bblankenburg</dc:creator>
  <cp:keywords/>
  <dc:description/>
  <cp:lastModifiedBy>Colvin, Rebecca A (DEC)</cp:lastModifiedBy>
  <cp:revision/>
  <dcterms:created xsi:type="dcterms:W3CDTF">2013-10-07T20:14:10Z</dcterms:created>
  <dcterms:modified xsi:type="dcterms:W3CDTF">2024-05-07T16:32:33Z</dcterms:modified>
  <cp:category/>
  <cp:contentStatus/>
</cp:coreProperties>
</file>